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4" activeTab="5"/>
  </bookViews>
  <sheets>
    <sheet name="Ressources humaines" sheetId="1" r:id="rId1"/>
    <sheet name="Equipements et logiciels" sheetId="2" r:id="rId2"/>
    <sheet name="Déplacement" sheetId="3" r:id="rId3"/>
    <sheet name="Promotion" sheetId="4" r:id="rId4"/>
    <sheet name="Fonctionnement" sheetId="5" r:id="rId5"/>
    <sheet name="Récapitulatif" sheetId="6" r:id="rId6"/>
  </sheets>
  <definedNames/>
  <calcPr fullCalcOnLoad="1"/>
</workbook>
</file>

<file path=xl/sharedStrings.xml><?xml version="1.0" encoding="utf-8"?>
<sst xmlns="http://schemas.openxmlformats.org/spreadsheetml/2006/main" count="537" uniqueCount="230">
  <si>
    <t>Ressources humaines</t>
  </si>
  <si>
    <t>N° pièce justificative (selon numérotation à définir par le porteur de projet)</t>
  </si>
  <si>
    <t>Date de la dépense (date de la pièce justificative au format jj/mm/aaaa)</t>
  </si>
  <si>
    <t>Montant prévisionnel affecté au poste de dépense pris en charge par le Fonds des inforoutes</t>
  </si>
  <si>
    <t xml:space="preserve">Montant dépense réelle en Euros </t>
  </si>
  <si>
    <t>Dépense réelle en devise locale (si le paiement a été effectué en devise locale et si celle-ci n'est pas l'Euro)</t>
  </si>
  <si>
    <t>% prévisionnel (sur dépenses totales prises en charge par le Fonds des inforoutes)</t>
  </si>
  <si>
    <t>% réel (sur dépenses totales prises en charge par le Fonds des inforoutes)</t>
  </si>
  <si>
    <t>Pays bénéficiaire</t>
  </si>
  <si>
    <t xml:space="preserve">Observations : Nature pièce justificative (feuille de salaire, facture, attestation d'honoraires, reçu…) + commentaire éventuel. </t>
  </si>
  <si>
    <t>% de contribution par pays</t>
  </si>
  <si>
    <t>Nature de la dépense : Intitulé dépense (intitulé pièce justificative) + nom du tiers bénéficiaire</t>
  </si>
  <si>
    <t>Montant en dévise locale</t>
  </si>
  <si>
    <t>Nom de la devise locale</t>
  </si>
  <si>
    <t>taux de change vers l'euro</t>
  </si>
  <si>
    <t>Pays du lieu de la dépense</t>
  </si>
  <si>
    <t>Pays d'origine du partenaire ou tiers final qui bénéficiera de la dépense</t>
  </si>
  <si>
    <t>BENIN</t>
  </si>
  <si>
    <t>FRANCE</t>
  </si>
  <si>
    <t>BELGIQUE</t>
  </si>
  <si>
    <t>SENEGAL</t>
  </si>
  <si>
    <t>QUEBEC</t>
  </si>
  <si>
    <t>TOGO</t>
  </si>
  <si>
    <t>CAMEROUN</t>
  </si>
  <si>
    <t>ROUMANIE</t>
  </si>
  <si>
    <t>EGYPTE</t>
  </si>
  <si>
    <t>Personnel</t>
  </si>
  <si>
    <t>Préparation et conception de la comunication- TOFFUN</t>
  </si>
  <si>
    <t>11/1/2010</t>
  </si>
  <si>
    <t>15/12/2009</t>
  </si>
  <si>
    <t>FCFA</t>
  </si>
  <si>
    <t>Chantal Deltenre</t>
  </si>
  <si>
    <t>48/2/2010</t>
  </si>
  <si>
    <t>01/01/2009 au 31/12/2009</t>
  </si>
  <si>
    <t>Équipe du Crefsco</t>
  </si>
  <si>
    <t>49/3/2010</t>
  </si>
  <si>
    <t>Équipe de l'Ifan</t>
  </si>
  <si>
    <t>50/3/2010</t>
  </si>
  <si>
    <t>Ioana Popescu 1</t>
  </si>
  <si>
    <t>51/3/2010</t>
  </si>
  <si>
    <t>Ioana Popescu 2</t>
  </si>
  <si>
    <t>52/3/2010</t>
  </si>
  <si>
    <t>Monica Paduret 1</t>
  </si>
  <si>
    <t>53/3/2010</t>
  </si>
  <si>
    <t>Anamaria Iuga 1</t>
  </si>
  <si>
    <t>54/3/2010</t>
  </si>
  <si>
    <t>Anamaria Iuga 2</t>
  </si>
  <si>
    <t>55/3/2010</t>
  </si>
  <si>
    <t>Marius Caraman 1</t>
  </si>
  <si>
    <t>56/3/2010</t>
  </si>
  <si>
    <t>57/3/2010</t>
  </si>
  <si>
    <t>Consultation / Prestataires</t>
  </si>
  <si>
    <t>Développement Web-Villalard</t>
  </si>
  <si>
    <t>12/1/2010</t>
  </si>
  <si>
    <t>22/05/2009</t>
  </si>
  <si>
    <t>Intégration Web – FXEchappé.</t>
  </si>
  <si>
    <t>13/1/2010</t>
  </si>
  <si>
    <t>20/06/2009</t>
  </si>
  <si>
    <t>14/1/2010</t>
  </si>
  <si>
    <t>20/08/2009</t>
  </si>
  <si>
    <t>Rémunération vacataires-IFAN</t>
  </si>
  <si>
    <t>26/1/2010</t>
  </si>
  <si>
    <t>11/06/2009</t>
  </si>
  <si>
    <t>Total ressources humaines</t>
  </si>
  <si>
    <t xml:space="preserve">Equipements et logiciels </t>
  </si>
  <si>
    <t>Observations : Nature pièce justificative (feuille de salaire, facture, attestation d'honoraires, reçu…) + commentaire éventuel.</t>
  </si>
  <si>
    <t>Dépenses pays du Sud et de l'Est (prises en charge par le FFI à concurrence de 40% du montant de la subvention versée)</t>
  </si>
  <si>
    <t>Matériel pour reportage photo/film-IFAN</t>
  </si>
  <si>
    <t>21/1/2010</t>
  </si>
  <si>
    <t>03/06/2009</t>
  </si>
  <si>
    <t>Dépenses pays du Nord (pas prises en charge par le Fonds des inforoutes)</t>
  </si>
  <si>
    <t>Total équipement et logiciels</t>
  </si>
  <si>
    <t>Déplacements</t>
  </si>
  <si>
    <t>Montant exprimé en dévise locale</t>
  </si>
  <si>
    <t>Mission</t>
  </si>
  <si>
    <t>Transport</t>
  </si>
  <si>
    <t>A/R Air Sénégal Deltenre</t>
  </si>
  <si>
    <t>1/9/09</t>
  </si>
  <si>
    <t>16/01/2009</t>
  </si>
  <si>
    <t>A/r Air Sénégal Deltenre</t>
  </si>
  <si>
    <t>19/05/2009</t>
  </si>
  <si>
    <t>A/R Royal Air Maroc Dubé</t>
  </si>
  <si>
    <t>6/9/2009</t>
  </si>
  <si>
    <t>21/05/2009</t>
  </si>
  <si>
    <t>Frais Dakar Deltenre</t>
  </si>
  <si>
    <t>26/06/2009</t>
  </si>
  <si>
    <t>Taxis Deltenre</t>
  </si>
  <si>
    <t>18/6/2009</t>
  </si>
  <si>
    <t>A/R Air Sénégal Pascal Leonardi</t>
  </si>
  <si>
    <t>Aller RATP Pierrelaye/aéroport pascal Leonardi</t>
  </si>
  <si>
    <t>3/1/2010</t>
  </si>
  <si>
    <t>4/06/2009</t>
  </si>
  <si>
    <t>A/R Air Ivoire Noussouglo Sewonou Kodjo</t>
  </si>
  <si>
    <t>6/1/2010</t>
  </si>
  <si>
    <t>29/05/2009</t>
  </si>
  <si>
    <t>A/R Royal Air Maroc Onguene Essono (X2)</t>
  </si>
  <si>
    <t>8/1/2010</t>
  </si>
  <si>
    <t>08/06/2009</t>
  </si>
  <si>
    <t>A/R Air Mali TOFFOUN</t>
  </si>
  <si>
    <t>9/1/2010</t>
  </si>
  <si>
    <t>02/06/2009</t>
  </si>
  <si>
    <t>Frais de déplacement personnel IFAN</t>
  </si>
  <si>
    <t>22/1/2010</t>
  </si>
  <si>
    <t>06/06/2009</t>
  </si>
  <si>
    <t>A/R Tarom-Iberia-Paduret</t>
  </si>
  <si>
    <t>32/1/2010</t>
  </si>
  <si>
    <t>25/05/2009</t>
  </si>
  <si>
    <t>Lei</t>
  </si>
  <si>
    <t xml:space="preserve">Train Alex-Caire </t>
  </si>
  <si>
    <t>34/1/2010</t>
  </si>
  <si>
    <t>Livre Égyptienne</t>
  </si>
  <si>
    <t>Train Caire-Alex</t>
  </si>
  <si>
    <t>35/1/2010</t>
  </si>
  <si>
    <t>Autobus Alex-Aéroport du Caire</t>
  </si>
  <si>
    <t>38/1/2010</t>
  </si>
  <si>
    <t>05/06/2009</t>
  </si>
  <si>
    <t>TAXI Aéroport-musée Dakar (10 euros, SANS FACTURE) (Egypte)</t>
  </si>
  <si>
    <t>46/2/2010</t>
  </si>
  <si>
    <t>14/12/2009</t>
  </si>
  <si>
    <t>Bateau Ile de Gorée</t>
  </si>
  <si>
    <t>40/1/2010</t>
  </si>
  <si>
    <t>07/06/2009</t>
  </si>
  <si>
    <t>Autobus Aéroport du Caire-Alex</t>
  </si>
  <si>
    <t>42/1/2010</t>
  </si>
  <si>
    <t>Ticket Cai-Gva-Cmn-Dak-Gva-Cai</t>
  </si>
  <si>
    <t>43/1/2010</t>
  </si>
  <si>
    <t>Ticket Dak-Alg-Cai</t>
  </si>
  <si>
    <t>44/1/2010</t>
  </si>
  <si>
    <t>14/06/2009</t>
  </si>
  <si>
    <t>Hébergement / restauration</t>
  </si>
  <si>
    <t>Apéritif réunion PEM</t>
  </si>
  <si>
    <t>7/1/2010</t>
  </si>
  <si>
    <t>Cocktail réunion PEM</t>
  </si>
  <si>
    <t>24/1/2010</t>
  </si>
  <si>
    <t>Restauration -breakfasts/pauses cafés</t>
  </si>
  <si>
    <t>27/1/2010</t>
  </si>
  <si>
    <t>Hébergement participants réunion</t>
  </si>
  <si>
    <t>28/1/2010</t>
  </si>
  <si>
    <t>04/06/2009</t>
  </si>
  <si>
    <t>Hébergement participant réunion</t>
  </si>
  <si>
    <t>29/1/2010</t>
  </si>
  <si>
    <t>10/06/2009</t>
  </si>
  <si>
    <t>Nuit UCAD</t>
  </si>
  <si>
    <t>41/1/2010</t>
  </si>
  <si>
    <t>Hébergement de consultant</t>
  </si>
  <si>
    <t>45/1/2010</t>
  </si>
  <si>
    <t>03/12/2009</t>
  </si>
  <si>
    <t>Autres dépenses liées à des déplacements/missions (indemnités mission, frais…)</t>
  </si>
  <si>
    <t>Bon pour services divers Pascal Leonardi</t>
  </si>
  <si>
    <t>2/1/2010</t>
  </si>
  <si>
    <t>Frais de mission TOFFUN</t>
  </si>
  <si>
    <t>10/1/2010</t>
  </si>
  <si>
    <t>??</t>
  </si>
  <si>
    <t>Carburant</t>
  </si>
  <si>
    <t>23/1/2010</t>
  </si>
  <si>
    <t>Vaccin -Paduret</t>
  </si>
  <si>
    <t>30/1/2010</t>
  </si>
  <si>
    <t>VISA Sénégal-Paduret</t>
  </si>
  <si>
    <t>31/1/2010</t>
  </si>
  <si>
    <t>Consultation épidémiologique-Paduret</t>
  </si>
  <si>
    <t>33/1/2010</t>
  </si>
  <si>
    <t>Visa pour Sénégal</t>
  </si>
  <si>
    <t>36/1/2010</t>
  </si>
  <si>
    <t>Vaccin-Egypte</t>
  </si>
  <si>
    <t>37/1/2010</t>
  </si>
  <si>
    <t>Per-diem (7eurosX7jours)</t>
  </si>
  <si>
    <t>47/2/2010</t>
  </si>
  <si>
    <t>Euros</t>
  </si>
  <si>
    <t>Total déplacements</t>
  </si>
  <si>
    <t>Promotion</t>
  </si>
  <si>
    <t>Total promotion</t>
  </si>
  <si>
    <t>Fonctionnement</t>
  </si>
  <si>
    <t>Communications / hébergement de sites internet…</t>
  </si>
  <si>
    <t>Facture SFR Deltenre</t>
  </si>
  <si>
    <t>17/07/09</t>
  </si>
  <si>
    <t>Facture dhl</t>
  </si>
  <si>
    <t>01.09.09</t>
  </si>
  <si>
    <t>Hébergement Web – OVH</t>
  </si>
  <si>
    <t>15/1/2010</t>
  </si>
  <si>
    <t>16/01/09</t>
  </si>
  <si>
    <t>16/1/2010</t>
  </si>
  <si>
    <t>10/03/09</t>
  </si>
  <si>
    <t>Achat nom domaine-OVH</t>
  </si>
  <si>
    <t>17/1/2010</t>
  </si>
  <si>
    <t>16/03/09</t>
  </si>
  <si>
    <t>Renouvellement domaine – Gandi</t>
  </si>
  <si>
    <t>18/1/2010</t>
  </si>
  <si>
    <t>25/03/09</t>
  </si>
  <si>
    <t>19/1/2010</t>
  </si>
  <si>
    <t>23/05/09</t>
  </si>
  <si>
    <t>20/1/2010</t>
  </si>
  <si>
    <t>16/11/09</t>
  </si>
  <si>
    <t>Carte de téléphone</t>
  </si>
  <si>
    <t>39/1/2010</t>
  </si>
  <si>
    <t>Sous total communications</t>
  </si>
  <si>
    <t>Autres dépenses de fonctionnement</t>
  </si>
  <si>
    <t>Documentation</t>
  </si>
  <si>
    <t>4/1/2010</t>
  </si>
  <si>
    <t>5/1/2010</t>
  </si>
  <si>
    <t>Frais de Fonctionnement quotidiens -Réunion PEM</t>
  </si>
  <si>
    <t>25/1/2010</t>
  </si>
  <si>
    <t>Sous total autres dépenses</t>
  </si>
  <si>
    <t>Total fonctionnement</t>
  </si>
  <si>
    <t>Récapitulatif du tableau financier détaillé des dépenses prises en charge par le Fonds des inforoutes</t>
  </si>
  <si>
    <t>'-- RAPPORT FINAL --</t>
  </si>
  <si>
    <t>Prévisionnel Fonds inforoutes</t>
  </si>
  <si>
    <t>MONTANTS DEJA JUSTIFIÉS (RAPPORT D'ETAPE)</t>
  </si>
  <si>
    <t>MONTANTS JUSTIFIÉS DANS LE CADRE DU RAPPORT FINAL</t>
  </si>
  <si>
    <t>% sur subvention Fonds inforoutes</t>
  </si>
  <si>
    <t>% plafond</t>
  </si>
  <si>
    <t>40% Sud</t>
  </si>
  <si>
    <t>Total</t>
  </si>
  <si>
    <t>Montant de la subvention totale à verser</t>
  </si>
  <si>
    <t>Solde à justifier</t>
  </si>
  <si>
    <t>Récapitulatif subvention du Fonds des inforoutes (FFI)</t>
  </si>
  <si>
    <t>Montant (€)</t>
  </si>
  <si>
    <t>Montant à 
justifier</t>
  </si>
  <si>
    <t>Etat</t>
  </si>
  <si>
    <t>Subvention total</t>
  </si>
  <si>
    <t>Evaluation</t>
  </si>
  <si>
    <t>A verser</t>
  </si>
  <si>
    <t>Tranche 1 (T1)</t>
  </si>
  <si>
    <t>versé</t>
  </si>
  <si>
    <t>Tranche 2 (T2)</t>
  </si>
  <si>
    <t>Tranche 3 (T3)</t>
  </si>
  <si>
    <t>Solde</t>
  </si>
  <si>
    <t>Dépenses par pays</t>
  </si>
  <si>
    <t>Pays</t>
  </si>
  <si>
    <t>Estimation % 
contribution FFI</t>
  </si>
  <si>
    <t>Réel % 
contribution utilisée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</si>
</sst>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* #,##0.00&quot; €&quot;_-;\-* #,##0.00&quot; €&quot;_-;_-* \-??&quot; €&quot;_-;_-@_-"/>
    <numFmt numFmtId="166" formatCode="#,##0"/>
    <numFmt numFmtId="167" formatCode="#,##0.00"/>
    <numFmt numFmtId="168" formatCode="0.0%"/>
    <numFmt numFmtId="169" formatCode="#,##0.00\ [$€-1]"/>
    <numFmt numFmtId="170" formatCode="DD/MM/YY"/>
    <numFmt numFmtId="171" formatCode="@&quot;STRING&quot;@"/>
    <numFmt numFmtId="172" formatCode="#,##0.00\ [$€-40C];[RED]\-#,##0.00\ [$€-40C]"/>
    <numFmt numFmtId="173" formatCode="0.00%"/>
    <numFmt numFmtId="174" formatCode="M/D/YYYY;@"/>
    <numFmt numFmtId="175" formatCode="0.000%"/>
    <numFmt numFmtId="176" formatCode="0.000"/>
    <numFmt numFmtId="177" formatCode="0%"/>
    <numFmt numFmtId="178" formatCode="#,##0\ [$€-1]"/>
    <numFmt numFmtId="179" formatCode="0.00"/>
    <numFmt numFmtId="180" formatCode="0"/>
    <numFmt numFmtId="181" formatCode="0.0"/>
  </numFmts>
  <fonts count="21">
    <font>
      <sz val="10"/>
      <name val="Arial"/>
      <family val="2"/>
    </font>
    <font>
      <b/>
      <sz val="12"/>
      <color indexed="8"/>
      <name val="Maiandra GD"/>
      <family val="2"/>
    </font>
    <font>
      <b/>
      <sz val="9"/>
      <color indexed="8"/>
      <name val="Maiandra GD"/>
      <family val="2"/>
    </font>
    <font>
      <b/>
      <sz val="10"/>
      <color indexed="8"/>
      <name val="Maiandra GD"/>
      <family val="2"/>
    </font>
    <font>
      <i/>
      <sz val="9"/>
      <color indexed="8"/>
      <name val="Maiandra GD"/>
      <family val="2"/>
    </font>
    <font>
      <sz val="8"/>
      <color indexed="8"/>
      <name val="Maiandra GD"/>
      <family val="2"/>
    </font>
    <font>
      <sz val="10"/>
      <color indexed="8"/>
      <name val="Maiandra GD"/>
      <family val="2"/>
    </font>
    <font>
      <sz val="9"/>
      <color indexed="8"/>
      <name val="Maiandra GD"/>
      <family val="2"/>
    </font>
    <font>
      <sz val="9"/>
      <name val="Maiandra GD"/>
      <family val="2"/>
    </font>
    <font>
      <i/>
      <sz val="8"/>
      <color indexed="8"/>
      <name val="Maiandra GD"/>
      <family val="2"/>
    </font>
    <font>
      <b/>
      <i/>
      <sz val="9"/>
      <color indexed="8"/>
      <name val="Maiandra GD"/>
      <family val="2"/>
    </font>
    <font>
      <b/>
      <sz val="8"/>
      <color indexed="8"/>
      <name val="Maiandra GD"/>
      <family val="2"/>
    </font>
    <font>
      <sz val="10"/>
      <color indexed="8"/>
      <name val="Arial"/>
      <family val="2"/>
    </font>
    <font>
      <b/>
      <i/>
      <sz val="8"/>
      <color indexed="8"/>
      <name val="Maiandra GD"/>
      <family val="2"/>
    </font>
    <font>
      <sz val="8"/>
      <color indexed="10"/>
      <name val="Maiandra GD"/>
      <family val="2"/>
    </font>
    <font>
      <sz val="8"/>
      <name val="Maiandra GD"/>
      <family val="2"/>
    </font>
    <font>
      <b/>
      <sz val="11"/>
      <color indexed="8"/>
      <name val="Maiandra GD"/>
      <family val="2"/>
    </font>
    <font>
      <b/>
      <sz val="10"/>
      <color indexed="8"/>
      <name val="Arial"/>
      <family val="2"/>
    </font>
    <font>
      <b/>
      <i/>
      <sz val="9"/>
      <color indexed="18"/>
      <name val="Maiandra GD"/>
      <family val="2"/>
    </font>
    <font>
      <sz val="10"/>
      <color indexed="10"/>
      <name val="Maiandra GD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Protection="0">
      <alignment vertical="center"/>
    </xf>
  </cellStyleXfs>
  <cellXfs count="221">
    <xf numFmtId="164" fontId="0" fillId="0" borderId="0" xfId="0" applyAlignment="1">
      <alignment vertical="center"/>
    </xf>
    <xf numFmtId="164" fontId="1" fillId="2" borderId="1" xfId="0" applyNumberFormat="1" applyFont="1" applyFill="1" applyBorder="1" applyAlignment="1" applyProtection="1">
      <alignment vertical="top" wrapText="1"/>
      <protection/>
    </xf>
    <xf numFmtId="164" fontId="2" fillId="2" borderId="2" xfId="0" applyNumberFormat="1" applyFont="1" applyFill="1" applyBorder="1" applyAlignment="1" applyProtection="1">
      <alignment horizontal="center" vertical="top" wrapText="1"/>
      <protection/>
    </xf>
    <xf numFmtId="164" fontId="2" fillId="3" borderId="2" xfId="0" applyNumberFormat="1" applyFont="1" applyFill="1" applyBorder="1" applyAlignment="1" applyProtection="1">
      <alignment horizontal="center" vertical="top" wrapText="1"/>
      <protection/>
    </xf>
    <xf numFmtId="166" fontId="2" fillId="2" borderId="1" xfId="0" applyNumberFormat="1" applyFont="1" applyFill="1" applyBorder="1" applyAlignment="1" applyProtection="1">
      <alignment horizontal="center" vertical="top" wrapText="1"/>
      <protection/>
    </xf>
    <xf numFmtId="164" fontId="2" fillId="2" borderId="3" xfId="0" applyNumberFormat="1" applyFont="1" applyFill="1" applyBorder="1" applyAlignment="1" applyProtection="1">
      <alignment horizontal="center" vertical="top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top" wrapText="1"/>
      <protection/>
    </xf>
    <xf numFmtId="164" fontId="2" fillId="3" borderId="3" xfId="0" applyNumberFormat="1" applyFont="1" applyFill="1" applyBorder="1" applyAlignment="1" applyProtection="1">
      <alignment horizontal="center" vertical="top" wrapText="1"/>
      <protection/>
    </xf>
    <xf numFmtId="164" fontId="2" fillId="2" borderId="1" xfId="0" applyNumberFormat="1" applyFont="1" applyFill="1" applyBorder="1" applyAlignment="1" applyProtection="1">
      <alignment horizontal="center" vertical="top" wrapText="1"/>
      <protection/>
    </xf>
    <xf numFmtId="164" fontId="3" fillId="2" borderId="1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left" vertical="top" wrapText="1"/>
      <protection/>
    </xf>
    <xf numFmtId="164" fontId="2" fillId="0" borderId="1" xfId="0" applyNumberFormat="1" applyFont="1" applyFill="1" applyBorder="1" applyAlignment="1" applyProtection="1">
      <alignment horizontal="center" vertical="top" wrapText="1"/>
      <protection/>
    </xf>
    <xf numFmtId="167" fontId="4" fillId="3" borderId="1" xfId="0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Fill="1" applyBorder="1" applyAlignment="1" applyProtection="1">
      <alignment horizontal="right" vertical="top" wrapText="1"/>
      <protection/>
    </xf>
    <xf numFmtId="168" fontId="5" fillId="3" borderId="1" xfId="0" applyNumberFormat="1" applyFont="1" applyFill="1" applyBorder="1" applyAlignment="1" applyProtection="1">
      <alignment vertical="top" wrapText="1"/>
      <protection/>
    </xf>
    <xf numFmtId="168" fontId="6" fillId="0" borderId="4" xfId="0" applyNumberFormat="1" applyFont="1" applyFill="1" applyBorder="1" applyAlignment="1" applyProtection="1">
      <alignment/>
      <protection/>
    </xf>
    <xf numFmtId="168" fontId="6" fillId="0" borderId="5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164" fontId="7" fillId="0" borderId="1" xfId="0" applyNumberFormat="1" applyFont="1" applyFill="1" applyBorder="1" applyAlignment="1" applyProtection="1">
      <alignment horizontal="left" vertical="top" wrapText="1"/>
      <protection/>
    </xf>
    <xf numFmtId="166" fontId="7" fillId="0" borderId="1" xfId="0" applyNumberFormat="1" applyFont="1" applyFill="1" applyBorder="1" applyAlignment="1" applyProtection="1">
      <alignment horizontal="left" vertical="top" wrapText="1"/>
      <protection/>
    </xf>
    <xf numFmtId="164" fontId="7" fillId="0" borderId="1" xfId="0" applyNumberFormat="1" applyFont="1" applyFill="1" applyBorder="1" applyAlignment="1" applyProtection="1">
      <alignment horizontal="center" vertical="top" wrapText="1"/>
      <protection/>
    </xf>
    <xf numFmtId="169" fontId="5" fillId="0" borderId="1" xfId="0" applyNumberFormat="1" applyFont="1" applyFill="1" applyBorder="1" applyAlignment="1" applyProtection="1">
      <alignment horizontal="right" vertical="top" wrapText="1"/>
      <protection/>
    </xf>
    <xf numFmtId="168" fontId="5" fillId="0" borderId="1" xfId="0" applyNumberFormat="1" applyFont="1" applyFill="1" applyBorder="1" applyAlignment="1" applyProtection="1">
      <alignment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8" fontId="6" fillId="0" borderId="6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 wrapText="1"/>
      <protection/>
    </xf>
    <xf numFmtId="164" fontId="7" fillId="0" borderId="1" xfId="0" applyNumberFormat="1" applyFont="1" applyFill="1" applyBorder="1" applyAlignment="1" applyProtection="1">
      <alignment wrapText="1"/>
      <protection/>
    </xf>
    <xf numFmtId="170" fontId="5" fillId="0" borderId="1" xfId="0" applyNumberFormat="1" applyFont="1" applyFill="1" applyBorder="1" applyAlignment="1" applyProtection="1">
      <alignment horizontal="center" vertical="top" wrapText="1"/>
      <protection/>
    </xf>
    <xf numFmtId="167" fontId="9" fillId="3" borderId="1" xfId="0" applyNumberFormat="1" applyFont="1" applyFill="1" applyBorder="1" applyAlignment="1" applyProtection="1">
      <alignment vertical="top" wrapText="1"/>
      <protection/>
    </xf>
    <xf numFmtId="167" fontId="5" fillId="0" borderId="1" xfId="0" applyNumberFormat="1" applyFont="1" applyFill="1" applyBorder="1" applyAlignment="1" applyProtection="1">
      <alignment vertical="top" wrapText="1"/>
      <protection/>
    </xf>
    <xf numFmtId="171" fontId="5" fillId="0" borderId="1" xfId="0" applyNumberFormat="1" applyFont="1" applyFill="1" applyBorder="1" applyAlignment="1" applyProtection="1">
      <alignment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top" wrapText="1"/>
      <protection/>
    </xf>
    <xf numFmtId="166" fontId="5" fillId="0" borderId="1" xfId="0" applyNumberFormat="1" applyFont="1" applyFill="1" applyBorder="1" applyAlignment="1" applyProtection="1">
      <alignment horizontal="center" vertical="top" wrapText="1"/>
      <protection/>
    </xf>
    <xf numFmtId="166" fontId="2" fillId="0" borderId="1" xfId="0" applyNumberFormat="1" applyFont="1" applyFill="1" applyBorder="1" applyAlignment="1" applyProtection="1">
      <alignment horizontal="left" vertical="top" wrapText="1"/>
      <protection/>
    </xf>
    <xf numFmtId="166" fontId="5" fillId="0" borderId="1" xfId="0" applyNumberFormat="1" applyFont="1" applyFill="1" applyBorder="1" applyAlignment="1" applyProtection="1">
      <alignment horizontal="left" vertical="top" wrapText="1"/>
      <protection/>
    </xf>
    <xf numFmtId="166" fontId="2" fillId="0" borderId="7" xfId="0" applyNumberFormat="1" applyFont="1" applyFill="1" applyBorder="1" applyAlignment="1" applyProtection="1">
      <alignment horizontal="left" vertical="top" wrapText="1"/>
      <protection/>
    </xf>
    <xf numFmtId="164" fontId="5" fillId="0" borderId="7" xfId="0" applyNumberFormat="1" applyFont="1" applyFill="1" applyBorder="1" applyAlignment="1" applyProtection="1">
      <alignment horizontal="center" vertical="top" wrapText="1"/>
      <protection/>
    </xf>
    <xf numFmtId="164" fontId="0" fillId="0" borderId="7" xfId="0" applyFill="1" applyBorder="1" applyAlignment="1">
      <alignment vertical="center"/>
    </xf>
    <xf numFmtId="167" fontId="5" fillId="0" borderId="7" xfId="0" applyNumberFormat="1" applyFont="1" applyFill="1" applyBorder="1" applyAlignment="1" applyProtection="1">
      <alignment horizontal="right" vertical="top" wrapText="1"/>
      <protection/>
    </xf>
    <xf numFmtId="164" fontId="0" fillId="0" borderId="7" xfId="0" applyBorder="1" applyAlignment="1">
      <alignment vertical="center"/>
    </xf>
    <xf numFmtId="166" fontId="7" fillId="0" borderId="7" xfId="0" applyNumberFormat="1" applyFont="1" applyFill="1" applyBorder="1" applyAlignment="1" applyProtection="1">
      <alignment horizontal="left" vertical="top" wrapText="1"/>
      <protection/>
    </xf>
    <xf numFmtId="164" fontId="5" fillId="0" borderId="1" xfId="0" applyNumberFormat="1" applyFont="1" applyFill="1" applyBorder="1" applyAlignment="1" applyProtection="1">
      <alignment vertical="top" wrapText="1"/>
      <protection/>
    </xf>
    <xf numFmtId="168" fontId="6" fillId="0" borderId="8" xfId="0" applyNumberFormat="1" applyFont="1" applyFill="1" applyBorder="1" applyAlignment="1" applyProtection="1">
      <alignment/>
      <protection/>
    </xf>
    <xf numFmtId="168" fontId="6" fillId="0" borderId="9" xfId="0" applyNumberFormat="1" applyFont="1" applyFill="1" applyBorder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 vertical="top" wrapText="1"/>
      <protection/>
    </xf>
    <xf numFmtId="167" fontId="10" fillId="3" borderId="1" xfId="0" applyNumberFormat="1" applyFont="1" applyFill="1" applyBorder="1" applyAlignment="1" applyProtection="1">
      <alignment vertical="top" wrapText="1"/>
      <protection/>
    </xf>
    <xf numFmtId="172" fontId="11" fillId="4" borderId="1" xfId="0" applyNumberFormat="1" applyFont="1" applyFill="1" applyBorder="1" applyAlignment="1" applyProtection="1">
      <alignment vertical="top" wrapText="1"/>
      <protection/>
    </xf>
    <xf numFmtId="167" fontId="2" fillId="2" borderId="1" xfId="0" applyNumberFormat="1" applyFont="1" applyFill="1" applyBorder="1" applyAlignment="1" applyProtection="1">
      <alignment vertical="top" wrapText="1"/>
      <protection/>
    </xf>
    <xf numFmtId="168" fontId="5" fillId="2" borderId="1" xfId="0" applyNumberFormat="1" applyFont="1" applyFill="1" applyBorder="1" applyAlignment="1" applyProtection="1">
      <alignment vertical="top" wrapText="1"/>
      <protection/>
    </xf>
    <xf numFmtId="164" fontId="7" fillId="2" borderId="1" xfId="0" applyNumberFormat="1" applyFont="1" applyFill="1" applyBorder="1" applyAlignment="1" applyProtection="1">
      <alignment vertical="top" wrapText="1"/>
      <protection/>
    </xf>
    <xf numFmtId="168" fontId="6" fillId="2" borderId="1" xfId="0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 vertical="center"/>
    </xf>
    <xf numFmtId="166" fontId="7" fillId="0" borderId="1" xfId="0" applyNumberFormat="1" applyFont="1" applyFill="1" applyBorder="1" applyAlignment="1" applyProtection="1">
      <alignment horizontal="center" vertical="top" wrapText="1"/>
      <protection/>
    </xf>
    <xf numFmtId="164" fontId="7" fillId="0" borderId="1" xfId="0" applyNumberFormat="1" applyFont="1" applyFill="1" applyBorder="1" applyAlignment="1" applyProtection="1">
      <alignment vertical="top" wrapText="1"/>
      <protection/>
    </xf>
    <xf numFmtId="164" fontId="12" fillId="0" borderId="4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7" fillId="0" borderId="1" xfId="0" applyNumberFormat="1" applyFont="1" applyFill="1" applyBorder="1" applyAlignment="1" applyProtection="1">
      <alignment/>
      <protection/>
    </xf>
    <xf numFmtId="164" fontId="7" fillId="0" borderId="1" xfId="0" applyNumberFormat="1" applyFont="1" applyFill="1" applyBorder="1" applyAlignment="1" applyProtection="1">
      <alignment horizontal="center"/>
      <protection/>
    </xf>
    <xf numFmtId="164" fontId="12" fillId="0" borderId="6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 vertical="top" wrapText="1"/>
      <protection/>
    </xf>
    <xf numFmtId="166" fontId="2" fillId="0" borderId="5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0" xfId="0" applyNumberFormat="1" applyFont="1" applyFill="1" applyBorder="1" applyAlignment="1" applyProtection="1">
      <alignment horizontal="center" vertical="top" wrapText="1"/>
      <protection/>
    </xf>
    <xf numFmtId="169" fontId="2" fillId="0" borderId="0" xfId="0" applyNumberFormat="1" applyFont="1" applyFill="1" applyBorder="1" applyAlignment="1" applyProtection="1">
      <alignment horizontal="center" vertical="top" wrapText="1"/>
      <protection/>
    </xf>
    <xf numFmtId="166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169" fontId="7" fillId="0" borderId="0" xfId="0" applyNumberFormat="1" applyFont="1" applyFill="1" applyBorder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vertical="top" wrapText="1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Alignment="1">
      <alignment vertical="center"/>
    </xf>
    <xf numFmtId="164" fontId="0" fillId="0" borderId="0" xfId="0" applyAlignment="1">
      <alignment vertical="center" wrapText="1"/>
    </xf>
    <xf numFmtId="164" fontId="6" fillId="0" borderId="6" xfId="0" applyNumberFormat="1" applyFont="1" applyFill="1" applyBorder="1" applyAlignment="1" applyProtection="1">
      <alignment wrapText="1"/>
      <protection/>
    </xf>
    <xf numFmtId="164" fontId="12" fillId="0" borderId="0" xfId="0" applyNumberFormat="1" applyFont="1" applyFill="1" applyBorder="1" applyAlignment="1" applyProtection="1">
      <alignment wrapText="1"/>
      <protection/>
    </xf>
    <xf numFmtId="164" fontId="7" fillId="3" borderId="1" xfId="0" applyNumberFormat="1" applyFont="1" applyFill="1" applyBorder="1" applyAlignment="1" applyProtection="1">
      <alignment horizontal="center" vertical="top" wrapText="1"/>
      <protection/>
    </xf>
    <xf numFmtId="164" fontId="2" fillId="3" borderId="1" xfId="0" applyNumberFormat="1" applyFont="1" applyFill="1" applyBorder="1" applyAlignment="1" applyProtection="1">
      <alignment horizontal="center" vertical="top" wrapText="1"/>
      <protection/>
    </xf>
    <xf numFmtId="167" fontId="9" fillId="3" borderId="1" xfId="0" applyNumberFormat="1" applyFont="1" applyFill="1" applyBorder="1" applyAlignment="1" applyProtection="1">
      <alignment horizontal="right" vertical="top" wrapText="1"/>
      <protection/>
    </xf>
    <xf numFmtId="169" fontId="7" fillId="0" borderId="1" xfId="0" applyNumberFormat="1" applyFont="1" applyFill="1" applyBorder="1" applyAlignment="1" applyProtection="1">
      <alignment horizontal="center" vertical="top" wrapText="1"/>
      <protection/>
    </xf>
    <xf numFmtId="168" fontId="5" fillId="3" borderId="1" xfId="0" applyNumberFormat="1" applyFont="1" applyFill="1" applyBorder="1" applyAlignment="1" applyProtection="1">
      <alignment horizontal="right" vertical="top" wrapText="1"/>
      <protection/>
    </xf>
    <xf numFmtId="168" fontId="5" fillId="0" borderId="1" xfId="0" applyNumberFormat="1" applyFont="1" applyFill="1" applyBorder="1" applyAlignment="1" applyProtection="1">
      <alignment horizontal="right" vertical="top" wrapText="1"/>
      <protection/>
    </xf>
    <xf numFmtId="166" fontId="5" fillId="0" borderId="1" xfId="0" applyNumberFormat="1" applyFont="1" applyFill="1" applyBorder="1" applyAlignment="1" applyProtection="1">
      <alignment vertical="top" wrapText="1"/>
      <protection/>
    </xf>
    <xf numFmtId="166" fontId="5" fillId="0" borderId="1" xfId="0" applyNumberFormat="1" applyFont="1" applyFill="1" applyBorder="1" applyAlignment="1" applyProtection="1">
      <alignment horizontal="right" vertical="top" wrapText="1"/>
      <protection/>
    </xf>
    <xf numFmtId="166" fontId="5" fillId="0" borderId="10" xfId="0" applyNumberFormat="1" applyFont="1" applyFill="1" applyBorder="1" applyAlignment="1" applyProtection="1">
      <alignment vertical="top" wrapText="1"/>
      <protection/>
    </xf>
    <xf numFmtId="164" fontId="12" fillId="0" borderId="11" xfId="0" applyNumberFormat="1" applyFont="1" applyFill="1" applyBorder="1" applyAlignment="1" applyProtection="1">
      <alignment horizontal="center" wrapText="1"/>
      <protection/>
    </xf>
    <xf numFmtId="164" fontId="12" fillId="0" borderId="1" xfId="0" applyNumberFormat="1" applyFont="1" applyFill="1" applyBorder="1" applyAlignment="1" applyProtection="1">
      <alignment wrapText="1"/>
      <protection/>
    </xf>
    <xf numFmtId="166" fontId="2" fillId="0" borderId="1" xfId="0" applyNumberFormat="1" applyFont="1" applyFill="1" applyBorder="1" applyAlignment="1" applyProtection="1">
      <alignment horizontal="center" vertical="top" wrapText="1"/>
      <protection/>
    </xf>
    <xf numFmtId="168" fontId="6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wrapText="1"/>
      <protection/>
    </xf>
    <xf numFmtId="168" fontId="6" fillId="0" borderId="9" xfId="0" applyNumberFormat="1" applyFont="1" applyFill="1" applyBorder="1" applyAlignment="1" applyProtection="1">
      <alignment wrapText="1"/>
      <protection/>
    </xf>
    <xf numFmtId="167" fontId="10" fillId="3" borderId="1" xfId="0" applyNumberFormat="1" applyFont="1" applyFill="1" applyBorder="1" applyAlignment="1" applyProtection="1">
      <alignment horizontal="right" vertical="top" wrapText="1"/>
      <protection/>
    </xf>
    <xf numFmtId="167" fontId="11" fillId="4" borderId="1" xfId="0" applyNumberFormat="1" applyFont="1" applyFill="1" applyBorder="1" applyAlignment="1" applyProtection="1">
      <alignment horizontal="right" vertical="top" wrapText="1"/>
      <protection/>
    </xf>
    <xf numFmtId="167" fontId="2" fillId="2" borderId="1" xfId="0" applyNumberFormat="1" applyFont="1" applyFill="1" applyBorder="1" applyAlignment="1" applyProtection="1">
      <alignment horizontal="right" vertical="top" wrapText="1"/>
      <protection/>
    </xf>
    <xf numFmtId="168" fontId="5" fillId="2" borderId="1" xfId="0" applyNumberFormat="1" applyFont="1" applyFill="1" applyBorder="1" applyAlignment="1" applyProtection="1">
      <alignment horizontal="right" vertical="top" wrapText="1"/>
      <protection/>
    </xf>
    <xf numFmtId="166" fontId="2" fillId="2" borderId="1" xfId="0" applyNumberFormat="1" applyFont="1" applyFill="1" applyBorder="1" applyAlignment="1" applyProtection="1">
      <alignment horizontal="right" vertical="top" wrapText="1"/>
      <protection/>
    </xf>
    <xf numFmtId="168" fontId="6" fillId="2" borderId="1" xfId="0" applyNumberFormat="1" applyFont="1" applyFill="1" applyBorder="1" applyAlignment="1" applyProtection="1">
      <alignment wrapText="1"/>
      <protection/>
    </xf>
    <xf numFmtId="164" fontId="12" fillId="0" borderId="5" xfId="0" applyNumberFormat="1" applyFont="1" applyFill="1" applyBorder="1" applyAlignment="1" applyProtection="1">
      <alignment wrapText="1"/>
      <protection/>
    </xf>
    <xf numFmtId="164" fontId="12" fillId="0" borderId="5" xfId="0" applyNumberFormat="1" applyFont="1" applyFill="1" applyBorder="1" applyAlignment="1" applyProtection="1">
      <alignment horizontal="center" wrapText="1"/>
      <protection/>
    </xf>
    <xf numFmtId="168" fontId="0" fillId="0" borderId="0" xfId="0" applyNumberFormat="1" applyAlignment="1">
      <alignment vertical="center"/>
    </xf>
    <xf numFmtId="173" fontId="2" fillId="2" borderId="2" xfId="0" applyNumberFormat="1" applyFont="1" applyFill="1" applyBorder="1" applyAlignment="1" applyProtection="1">
      <alignment horizontal="center" vertical="top" wrapText="1"/>
      <protection/>
    </xf>
    <xf numFmtId="164" fontId="6" fillId="0" borderId="3" xfId="0" applyNumberFormat="1" applyFont="1" applyFill="1" applyBorder="1" applyAlignment="1" applyProtection="1">
      <alignment/>
      <protection/>
    </xf>
    <xf numFmtId="164" fontId="12" fillId="0" borderId="1" xfId="0" applyNumberFormat="1" applyFont="1" applyFill="1" applyBorder="1" applyAlignment="1" applyProtection="1">
      <alignment/>
      <protection/>
    </xf>
    <xf numFmtId="168" fontId="2" fillId="2" borderId="3" xfId="0" applyNumberFormat="1" applyFont="1" applyFill="1" applyBorder="1" applyAlignment="1" applyProtection="1">
      <alignment horizontal="center" vertical="top" wrapText="1"/>
      <protection/>
    </xf>
    <xf numFmtId="173" fontId="3" fillId="2" borderId="1" xfId="0" applyNumberFormat="1" applyFont="1" applyFill="1" applyBorder="1" applyAlignment="1" applyProtection="1">
      <alignment/>
      <protection/>
    </xf>
    <xf numFmtId="167" fontId="7" fillId="0" borderId="1" xfId="0" applyNumberFormat="1" applyFont="1" applyFill="1" applyBorder="1" applyAlignment="1" applyProtection="1">
      <alignment horizontal="right" vertical="top" wrapText="1"/>
      <protection/>
    </xf>
    <xf numFmtId="168" fontId="2" fillId="0" borderId="1" xfId="0" applyNumberFormat="1" applyFont="1" applyFill="1" applyBorder="1" applyAlignment="1" applyProtection="1">
      <alignment horizontal="center" vertical="top" wrapText="1"/>
      <protection/>
    </xf>
    <xf numFmtId="173" fontId="6" fillId="0" borderId="4" xfId="0" applyNumberFormat="1" applyFont="1" applyFill="1" applyBorder="1" applyAlignment="1" applyProtection="1">
      <alignment/>
      <protection/>
    </xf>
    <xf numFmtId="166" fontId="13" fillId="0" borderId="1" xfId="0" applyNumberFormat="1" applyFont="1" applyFill="1" applyBorder="1" applyAlignment="1" applyProtection="1">
      <alignment horizontal="left" vertical="top" wrapText="1"/>
      <protection/>
    </xf>
    <xf numFmtId="167" fontId="5" fillId="3" borderId="1" xfId="0" applyNumberFormat="1" applyFont="1" applyFill="1" applyBorder="1" applyAlignment="1" applyProtection="1">
      <alignment horizontal="right" vertical="top" wrapText="1"/>
      <protection/>
    </xf>
    <xf numFmtId="168" fontId="5" fillId="3" borderId="1" xfId="0" applyNumberFormat="1" applyFont="1" applyFill="1" applyBorder="1" applyAlignment="1" applyProtection="1">
      <alignment horizontal="center" vertical="top" wrapText="1"/>
      <protection/>
    </xf>
    <xf numFmtId="168" fontId="5" fillId="0" borderId="1" xfId="0" applyNumberFormat="1" applyFont="1" applyFill="1" applyBorder="1" applyAlignment="1" applyProtection="1">
      <alignment horizontal="center" vertical="top" wrapText="1"/>
      <protection/>
    </xf>
    <xf numFmtId="173" fontId="6" fillId="0" borderId="6" xfId="0" applyNumberFormat="1" applyFont="1" applyFill="1" applyBorder="1" applyAlignment="1" applyProtection="1">
      <alignment/>
      <protection/>
    </xf>
    <xf numFmtId="172" fontId="7" fillId="0" borderId="1" xfId="0" applyNumberFormat="1" applyFont="1" applyFill="1" applyBorder="1" applyAlignment="1" applyProtection="1">
      <alignment horizontal="right" vertical="top" wrapText="1"/>
      <protection/>
    </xf>
    <xf numFmtId="174" fontId="5" fillId="0" borderId="1" xfId="0" applyNumberFormat="1" applyFont="1" applyFill="1" applyBorder="1" applyAlignment="1" applyProtection="1">
      <alignment horizontal="left" vertical="top" wrapText="1"/>
      <protection/>
    </xf>
    <xf numFmtId="169" fontId="7" fillId="0" borderId="1" xfId="0" applyNumberFormat="1" applyFont="1" applyFill="1" applyBorder="1" applyAlignment="1" applyProtection="1">
      <alignment horizontal="right" vertical="top" wrapText="1"/>
      <protection/>
    </xf>
    <xf numFmtId="174" fontId="9" fillId="0" borderId="1" xfId="0" applyNumberFormat="1" applyFont="1" applyFill="1" applyBorder="1" applyAlignment="1" applyProtection="1">
      <alignment horizontal="left" vertical="top" wrapText="1"/>
      <protection/>
    </xf>
    <xf numFmtId="175" fontId="6" fillId="0" borderId="0" xfId="0" applyNumberFormat="1" applyFont="1" applyFill="1" applyBorder="1" applyAlignment="1" applyProtection="1">
      <alignment/>
      <protection/>
    </xf>
    <xf numFmtId="176" fontId="12" fillId="0" borderId="0" xfId="0" applyNumberFormat="1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77" fontId="5" fillId="0" borderId="1" xfId="0" applyNumberFormat="1" applyFont="1" applyFill="1" applyBorder="1" applyAlignment="1" applyProtection="1">
      <alignment horizontal="center" vertical="top" wrapText="1"/>
      <protection/>
    </xf>
    <xf numFmtId="168" fontId="6" fillId="0" borderId="0" xfId="0" applyNumberFormat="1" applyFont="1" applyFill="1" applyBorder="1" applyAlignment="1" applyProtection="1">
      <alignment horizontal="left" indent="1"/>
      <protection/>
    </xf>
    <xf numFmtId="166" fontId="5" fillId="5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9" xfId="0" applyNumberFormat="1" applyFont="1" applyFill="1" applyBorder="1" applyAlignment="1" applyProtection="1">
      <alignment/>
      <protection/>
    </xf>
    <xf numFmtId="167" fontId="2" fillId="3" borderId="1" xfId="0" applyNumberFormat="1" applyFont="1" applyFill="1" applyBorder="1" applyAlignment="1" applyProtection="1">
      <alignment horizontal="right" vertical="top" wrapText="1"/>
      <protection/>
    </xf>
    <xf numFmtId="168" fontId="5" fillId="2" borderId="1" xfId="0" applyNumberFormat="1" applyFont="1" applyFill="1" applyBorder="1" applyAlignment="1" applyProtection="1">
      <alignment horizontal="center" vertical="top" wrapText="1"/>
      <protection/>
    </xf>
    <xf numFmtId="173" fontId="6" fillId="2" borderId="1" xfId="0" applyNumberFormat="1" applyFont="1" applyFill="1" applyBorder="1" applyAlignment="1" applyProtection="1">
      <alignment/>
      <protection/>
    </xf>
    <xf numFmtId="164" fontId="12" fillId="0" borderId="5" xfId="0" applyNumberFormat="1" applyFont="1" applyFill="1" applyBorder="1" applyAlignment="1" applyProtection="1">
      <alignment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8" fontId="12" fillId="0" borderId="5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Border="1" applyAlignment="1" applyProtection="1">
      <alignment/>
      <protection/>
    </xf>
    <xf numFmtId="164" fontId="12" fillId="0" borderId="9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 wrapText="1"/>
      <protection/>
    </xf>
    <xf numFmtId="164" fontId="6" fillId="0" borderId="6" xfId="0" applyNumberFormat="1" applyFont="1" applyFill="1" applyBorder="1" applyAlignment="1" applyProtection="1">
      <alignment/>
      <protection/>
    </xf>
    <xf numFmtId="167" fontId="14" fillId="3" borderId="1" xfId="0" applyNumberFormat="1" applyFont="1" applyFill="1" applyBorder="1" applyAlignment="1" applyProtection="1">
      <alignment horizontal="center" vertical="top" wrapText="1"/>
      <protection/>
    </xf>
    <xf numFmtId="178" fontId="5" fillId="0" borderId="1" xfId="0" applyNumberFormat="1" applyFont="1" applyFill="1" applyBorder="1" applyAlignment="1" applyProtection="1">
      <alignment vertical="top" wrapText="1"/>
      <protection/>
    </xf>
    <xf numFmtId="164" fontId="5" fillId="0" borderId="10" xfId="0" applyNumberFormat="1" applyFont="1" applyFill="1" applyBorder="1" applyAlignment="1" applyProtection="1">
      <alignment vertical="top" wrapText="1"/>
      <protection/>
    </xf>
    <xf numFmtId="167" fontId="2" fillId="2" borderId="1" xfId="0" applyNumberFormat="1" applyFont="1" applyFill="1" applyBorder="1" applyAlignment="1" applyProtection="1">
      <alignment horizontal="center" vertical="top" wrapText="1"/>
      <protection/>
    </xf>
    <xf numFmtId="167" fontId="11" fillId="4" borderId="1" xfId="0" applyNumberFormat="1" applyFont="1" applyFill="1" applyBorder="1" applyAlignment="1" applyProtection="1">
      <alignment vertical="top" wrapText="1"/>
      <protection/>
    </xf>
    <xf numFmtId="164" fontId="11" fillId="0" borderId="1" xfId="0" applyNumberFormat="1" applyFont="1" applyFill="1" applyBorder="1" applyAlignment="1" applyProtection="1">
      <alignment horizontal="left" vertical="top" wrapText="1"/>
      <protection/>
    </xf>
    <xf numFmtId="164" fontId="11" fillId="0" borderId="1" xfId="0" applyNumberFormat="1" applyFont="1" applyFill="1" applyBorder="1" applyAlignment="1" applyProtection="1">
      <alignment horizontal="center" vertical="top" wrapText="1"/>
      <protection/>
    </xf>
    <xf numFmtId="167" fontId="11" fillId="3" borderId="1" xfId="0" applyNumberFormat="1" applyFont="1" applyFill="1" applyBorder="1" applyAlignment="1" applyProtection="1">
      <alignment horizontal="right" vertical="top" wrapText="1"/>
      <protection/>
    </xf>
    <xf numFmtId="166" fontId="11" fillId="0" borderId="1" xfId="0" applyNumberFormat="1" applyFont="1" applyFill="1" applyBorder="1" applyAlignment="1" applyProtection="1">
      <alignment horizontal="right" vertical="top" wrapText="1"/>
      <protection/>
    </xf>
    <xf numFmtId="167" fontId="11" fillId="0" borderId="1" xfId="0" applyNumberFormat="1" applyFont="1" applyFill="1" applyBorder="1" applyAlignment="1" applyProtection="1">
      <alignment horizontal="right" vertical="top" wrapText="1"/>
      <protection/>
    </xf>
    <xf numFmtId="166" fontId="11" fillId="0" borderId="1" xfId="0" applyNumberFormat="1" applyFont="1" applyFill="1" applyBorder="1" applyAlignment="1" applyProtection="1">
      <alignment horizontal="center" vertical="top" wrapText="1"/>
      <protection/>
    </xf>
    <xf numFmtId="164" fontId="11" fillId="0" borderId="10" xfId="0" applyNumberFormat="1" applyFont="1" applyFill="1" applyBorder="1" applyAlignment="1" applyProtection="1">
      <alignment vertical="top" wrapText="1"/>
      <protection/>
    </xf>
    <xf numFmtId="173" fontId="5" fillId="0" borderId="1" xfId="0" applyNumberFormat="1" applyFont="1" applyFill="1" applyBorder="1" applyAlignment="1" applyProtection="1">
      <alignment horizontal="center" vertical="top" wrapText="1"/>
      <protection/>
    </xf>
    <xf numFmtId="164" fontId="11" fillId="6" borderId="1" xfId="0" applyNumberFormat="1" applyFont="1" applyFill="1" applyBorder="1" applyAlignment="1" applyProtection="1">
      <alignment horizontal="left" vertical="top" wrapText="1"/>
      <protection/>
    </xf>
    <xf numFmtId="164" fontId="11" fillId="6" borderId="1" xfId="0" applyNumberFormat="1" applyFont="1" applyFill="1" applyBorder="1" applyAlignment="1" applyProtection="1">
      <alignment horizontal="center" vertical="top" wrapText="1"/>
      <protection/>
    </xf>
    <xf numFmtId="167" fontId="13" fillId="6" borderId="1" xfId="0" applyNumberFormat="1" applyFont="1" applyFill="1" applyBorder="1" applyAlignment="1" applyProtection="1">
      <alignment horizontal="right" vertical="top" wrapText="1"/>
      <protection/>
    </xf>
    <xf numFmtId="167" fontId="5" fillId="6" borderId="1" xfId="0" applyNumberFormat="1" applyFont="1" applyFill="1" applyBorder="1" applyAlignment="1" applyProtection="1">
      <alignment horizontal="right" vertical="top" wrapText="1"/>
      <protection/>
    </xf>
    <xf numFmtId="167" fontId="11" fillId="6" borderId="1" xfId="0" applyNumberFormat="1" applyFont="1" applyFill="1" applyBorder="1" applyAlignment="1" applyProtection="1">
      <alignment horizontal="right" vertical="top" wrapText="1"/>
      <protection/>
    </xf>
    <xf numFmtId="168" fontId="5" fillId="6" borderId="1" xfId="0" applyNumberFormat="1" applyFont="1" applyFill="1" applyBorder="1" applyAlignment="1" applyProtection="1">
      <alignment horizontal="right" vertical="top" wrapText="1"/>
      <protection/>
    </xf>
    <xf numFmtId="166" fontId="11" fillId="6" borderId="1" xfId="0" applyNumberFormat="1" applyFont="1" applyFill="1" applyBorder="1" applyAlignment="1" applyProtection="1">
      <alignment horizontal="center" vertical="top" wrapText="1"/>
      <protection/>
    </xf>
    <xf numFmtId="164" fontId="11" fillId="6" borderId="10" xfId="0" applyNumberFormat="1" applyFont="1" applyFill="1" applyBorder="1" applyAlignment="1" applyProtection="1">
      <alignment vertical="top" wrapText="1"/>
      <protection/>
    </xf>
    <xf numFmtId="167" fontId="13" fillId="3" borderId="1" xfId="0" applyNumberFormat="1" applyFont="1" applyFill="1" applyBorder="1" applyAlignment="1" applyProtection="1">
      <alignment horizontal="right" vertical="top" wrapText="1"/>
      <protection/>
    </xf>
    <xf numFmtId="174" fontId="5" fillId="0" borderId="1" xfId="0" applyNumberFormat="1" applyFont="1" applyFill="1" applyBorder="1" applyAlignment="1" applyProtection="1">
      <alignment horizontal="center" vertical="top" wrapText="1"/>
      <protection/>
    </xf>
    <xf numFmtId="166" fontId="15" fillId="0" borderId="1" xfId="0" applyNumberFormat="1" applyFont="1" applyFill="1" applyBorder="1" applyAlignment="1" applyProtection="1">
      <alignment horizontal="center" vertical="top" wrapText="1"/>
      <protection/>
    </xf>
    <xf numFmtId="164" fontId="12" fillId="0" borderId="1" xfId="0" applyNumberFormat="1" applyFont="1" applyFill="1" applyBorder="1" applyAlignment="1" applyProtection="1">
      <alignment horizontal="center"/>
      <protection/>
    </xf>
    <xf numFmtId="169" fontId="5" fillId="6" borderId="1" xfId="0" applyNumberFormat="1" applyFont="1" applyFill="1" applyBorder="1" applyAlignment="1" applyProtection="1">
      <alignment horizontal="right" vertical="top" wrapText="1"/>
      <protection/>
    </xf>
    <xf numFmtId="167" fontId="10" fillId="2" borderId="1" xfId="0" applyNumberFormat="1" applyFont="1" applyFill="1" applyBorder="1" applyAlignment="1" applyProtection="1">
      <alignment horizontal="right" vertical="top" wrapText="1"/>
      <protection/>
    </xf>
    <xf numFmtId="167" fontId="2" fillId="4" borderId="1" xfId="0" applyNumberFormat="1" applyFont="1" applyFill="1" applyBorder="1" applyAlignment="1" applyProtection="1">
      <alignment horizontal="right" vertical="top" wrapText="1"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16" fillId="0" borderId="9" xfId="0" applyNumberFormat="1" applyFont="1" applyFill="1" applyBorder="1" applyAlignment="1" applyProtection="1">
      <alignment horizontal="center"/>
      <protection/>
    </xf>
    <xf numFmtId="164" fontId="2" fillId="7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1" xfId="0" applyNumberFormat="1" applyFont="1" applyFill="1" applyBorder="1" applyAlignment="1" applyProtection="1">
      <alignment vertical="top" wrapText="1"/>
      <protection/>
    </xf>
    <xf numFmtId="167" fontId="10" fillId="0" borderId="10" xfId="0" applyNumberFormat="1" applyFont="1" applyFill="1" applyBorder="1" applyAlignment="1" applyProtection="1">
      <alignment horizontal="right" vertical="top" wrapText="1"/>
      <protection/>
    </xf>
    <xf numFmtId="167" fontId="2" fillId="0" borderId="1" xfId="0" applyNumberFormat="1" applyFont="1" applyFill="1" applyBorder="1" applyAlignment="1" applyProtection="1">
      <alignment horizontal="right" vertical="top" wrapText="1"/>
      <protection/>
    </xf>
    <xf numFmtId="166" fontId="2" fillId="7" borderId="10" xfId="0" applyNumberFormat="1" applyFont="1" applyFill="1" applyBorder="1" applyAlignment="1" applyProtection="1">
      <alignment horizontal="center" vertical="top" wrapText="1"/>
      <protection/>
    </xf>
    <xf numFmtId="177" fontId="2" fillId="7" borderId="10" xfId="0" applyNumberFormat="1" applyFont="1" applyFill="1" applyBorder="1" applyAlignment="1" applyProtection="1">
      <alignment horizontal="center" vertical="top" wrapText="1"/>
      <protection/>
    </xf>
    <xf numFmtId="164" fontId="2" fillId="6" borderId="1" xfId="0" applyNumberFormat="1" applyFont="1" applyFill="1" applyBorder="1" applyAlignment="1" applyProtection="1">
      <alignment horizontal="right" vertical="top" wrapText="1"/>
      <protection/>
    </xf>
    <xf numFmtId="167" fontId="10" fillId="3" borderId="10" xfId="0" applyNumberFormat="1" applyFont="1" applyFill="1" applyBorder="1" applyAlignment="1" applyProtection="1">
      <alignment horizontal="right" vertical="top" wrapText="1"/>
      <protection/>
    </xf>
    <xf numFmtId="167" fontId="2" fillId="6" borderId="1" xfId="0" applyNumberFormat="1" applyFont="1" applyFill="1" applyBorder="1" applyAlignment="1" applyProtection="1">
      <alignment horizontal="right" vertical="top" wrapText="1"/>
      <protection/>
    </xf>
    <xf numFmtId="179" fontId="0" fillId="0" borderId="0" xfId="0" applyNumberFormat="1" applyAlignment="1">
      <alignment vertical="center"/>
    </xf>
    <xf numFmtId="166" fontId="2" fillId="6" borderId="1" xfId="0" applyNumberFormat="1" applyFont="1" applyFill="1" applyBorder="1" applyAlignment="1" applyProtection="1">
      <alignment horizontal="center" vertical="top" wrapText="1"/>
      <protection/>
    </xf>
    <xf numFmtId="164" fontId="7" fillId="0" borderId="1" xfId="0" applyNumberFormat="1" applyFont="1" applyFill="1" applyBorder="1" applyAlignment="1" applyProtection="1">
      <alignment horizontal="right" vertical="top" wrapText="1"/>
      <protection/>
    </xf>
    <xf numFmtId="164" fontId="12" fillId="0" borderId="10" xfId="0" applyNumberFormat="1" applyFont="1" applyFill="1" applyBorder="1" applyAlignment="1" applyProtection="1">
      <alignment/>
      <protection/>
    </xf>
    <xf numFmtId="167" fontId="7" fillId="0" borderId="10" xfId="0" applyNumberFormat="1" applyFont="1" applyFill="1" applyBorder="1" applyAlignment="1" applyProtection="1">
      <alignment horizontal="center"/>
      <protection/>
    </xf>
    <xf numFmtId="164" fontId="2" fillId="8" borderId="1" xfId="0" applyNumberFormat="1" applyFont="1" applyFill="1" applyBorder="1" applyAlignment="1" applyProtection="1">
      <alignment horizontal="right" vertical="top" wrapText="1"/>
      <protection/>
    </xf>
    <xf numFmtId="167" fontId="2" fillId="8" borderId="1" xfId="0" applyNumberFormat="1" applyFont="1" applyFill="1" applyBorder="1" applyAlignment="1" applyProtection="1">
      <alignment horizontal="center" vertical="top" wrapText="1"/>
      <protection/>
    </xf>
    <xf numFmtId="164" fontId="2" fillId="8" borderId="1" xfId="0" applyNumberFormat="1" applyFont="1" applyFill="1" applyBorder="1" applyAlignment="1" applyProtection="1">
      <alignment horizontal="center" vertical="top" wrapText="1"/>
      <protection/>
    </xf>
    <xf numFmtId="164" fontId="2" fillId="8" borderId="10" xfId="0" applyNumberFormat="1" applyFont="1" applyFill="1" applyBorder="1" applyAlignment="1" applyProtection="1">
      <alignment vertical="top" wrapText="1"/>
      <protection/>
    </xf>
    <xf numFmtId="164" fontId="17" fillId="0" borderId="0" xfId="0" applyNumberFormat="1" applyFont="1" applyFill="1" applyBorder="1" applyAlignment="1" applyProtection="1">
      <alignment/>
      <protection/>
    </xf>
    <xf numFmtId="164" fontId="16" fillId="0" borderId="9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vertical="top"/>
      <protection/>
    </xf>
    <xf numFmtId="164" fontId="3" fillId="0" borderId="1" xfId="0" applyNumberFormat="1" applyFont="1" applyFill="1" applyBorder="1" applyAlignment="1" applyProtection="1">
      <alignment horizontal="center" vertical="top"/>
      <protection/>
    </xf>
    <xf numFmtId="164" fontId="18" fillId="0" borderId="1" xfId="0" applyNumberFormat="1" applyFont="1" applyFill="1" applyBorder="1" applyAlignment="1" applyProtection="1">
      <alignment horizontal="center" vertical="top" wrapText="1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1" xfId="0" applyNumberFormat="1" applyFont="1" applyFill="1" applyBorder="1" applyAlignment="1" applyProtection="1">
      <alignment vertical="top"/>
      <protection/>
    </xf>
    <xf numFmtId="167" fontId="6" fillId="2" borderId="1" xfId="0" applyNumberFormat="1" applyFont="1" applyFill="1" applyBorder="1" applyAlignment="1" applyProtection="1">
      <alignment horizontal="right" vertical="top"/>
      <protection/>
    </xf>
    <xf numFmtId="180" fontId="4" fillId="2" borderId="1" xfId="0" applyNumberFormat="1" applyFont="1" applyFill="1" applyBorder="1" applyAlignment="1" applyProtection="1">
      <alignment horizontal="center" vertical="top"/>
      <protection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horizontal="center" vertical="top"/>
      <protection/>
    </xf>
    <xf numFmtId="167" fontId="18" fillId="2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Border="1" applyAlignment="1" applyProtection="1">
      <alignment horizontal="center" vertical="top"/>
      <protection/>
    </xf>
    <xf numFmtId="173" fontId="12" fillId="0" borderId="0" xfId="0" applyNumberFormat="1" applyFont="1" applyFill="1" applyBorder="1" applyAlignment="1" applyProtection="1">
      <alignment/>
      <protection/>
    </xf>
    <xf numFmtId="164" fontId="3" fillId="9" borderId="1" xfId="0" applyNumberFormat="1" applyFont="1" applyFill="1" applyBorder="1" applyAlignment="1" applyProtection="1">
      <alignment horizontal="right" vertical="top"/>
      <protection/>
    </xf>
    <xf numFmtId="167" fontId="3" fillId="9" borderId="1" xfId="0" applyNumberFormat="1" applyFont="1" applyFill="1" applyBorder="1" applyAlignment="1" applyProtection="1">
      <alignment horizontal="right" vertical="top"/>
      <protection/>
    </xf>
    <xf numFmtId="164" fontId="3" fillId="9" borderId="10" xfId="0" applyNumberFormat="1" applyFont="1" applyFill="1" applyBorder="1" applyAlignment="1" applyProtection="1">
      <alignment horizontal="center" vertical="top"/>
      <protection/>
    </xf>
    <xf numFmtId="164" fontId="6" fillId="3" borderId="1" xfId="0" applyNumberFormat="1" applyFont="1" applyFill="1" applyBorder="1" applyAlignment="1" applyProtection="1">
      <alignment wrapText="1"/>
      <protection/>
    </xf>
    <xf numFmtId="164" fontId="6" fillId="3" borderId="10" xfId="0" applyNumberFormat="1" applyFont="1" applyFill="1" applyBorder="1" applyAlignment="1" applyProtection="1">
      <alignment wrapText="1"/>
      <protection/>
    </xf>
    <xf numFmtId="164" fontId="6" fillId="2" borderId="11" xfId="0" applyNumberFormat="1" applyFont="1" applyFill="1" applyBorder="1" applyAlignment="1" applyProtection="1">
      <alignment wrapText="1"/>
      <protection/>
    </xf>
    <xf numFmtId="164" fontId="3" fillId="0" borderId="1" xfId="0" applyNumberFormat="1" applyFont="1" applyFill="1" applyBorder="1" applyAlignment="1" applyProtection="1">
      <alignment/>
      <protection/>
    </xf>
    <xf numFmtId="173" fontId="6" fillId="3" borderId="1" xfId="0" applyNumberFormat="1" applyFont="1" applyFill="1" applyBorder="1" applyAlignment="1" applyProtection="1">
      <alignment/>
      <protection/>
    </xf>
    <xf numFmtId="173" fontId="6" fillId="3" borderId="10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3" fontId="19" fillId="0" borderId="0" xfId="0" applyNumberFormat="1" applyFont="1" applyFill="1" applyBorder="1" applyAlignment="1" applyProtection="1">
      <alignment/>
      <protection/>
    </xf>
    <xf numFmtId="181" fontId="20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right"/>
      <protection/>
    </xf>
    <xf numFmtId="173" fontId="6" fillId="2" borderId="11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="74" zoomScaleNormal="74" workbookViewId="0" topLeftCell="A7">
      <selection activeCell="G37" sqref="G37"/>
    </sheetView>
  </sheetViews>
  <sheetFormatPr defaultColWidth="9.140625" defaultRowHeight="12.75" customHeight="1"/>
  <cols>
    <col min="1" max="1" width="26.00390625" style="0" customWidth="1"/>
    <col min="2" max="2" width="11.7109375" style="0" customWidth="1"/>
    <col min="3" max="3" width="13.8515625" style="0" customWidth="1"/>
    <col min="4" max="4" width="17.7109375" style="0" customWidth="1"/>
    <col min="5" max="6" width="11.8515625" style="0" customWidth="1"/>
    <col min="7" max="7" width="8.57421875" style="0" customWidth="1"/>
    <col min="8" max="8" width="9.7109375" style="0" customWidth="1"/>
    <col min="9" max="9" width="14.7109375" style="0" customWidth="1"/>
    <col min="10" max="10" width="18.57421875" style="0" customWidth="1"/>
    <col min="11" max="11" width="14.140625" style="0" customWidth="1"/>
    <col min="12" max="12" width="19.00390625" style="0" customWidth="1"/>
    <col min="13" max="13" width="28.28125" style="0" customWidth="1"/>
    <col min="14" max="14" width="14.00390625" style="0" customWidth="1"/>
    <col min="15" max="15" width="10.8515625" style="0" customWidth="1"/>
    <col min="16" max="16" width="14.57421875" style="0" customWidth="1"/>
    <col min="17" max="18" width="10.8515625" style="0" customWidth="1"/>
    <col min="19" max="19" width="9.140625" style="0" customWidth="1"/>
    <col min="20" max="20" width="14.140625" style="0" customWidth="1"/>
    <col min="21" max="21" width="14.28125" style="0" customWidth="1"/>
    <col min="22" max="22" width="14.140625" style="0" customWidth="1"/>
  </cols>
  <sheetData>
    <row r="1" spans="1:22" ht="139.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/>
      <c r="H1" s="4"/>
      <c r="I1" s="3" t="s">
        <v>6</v>
      </c>
      <c r="J1" s="2" t="s">
        <v>7</v>
      </c>
      <c r="K1" s="5" t="s">
        <v>8</v>
      </c>
      <c r="L1" s="5"/>
      <c r="M1" s="2" t="s">
        <v>9</v>
      </c>
      <c r="N1" s="6" t="s">
        <v>10</v>
      </c>
      <c r="O1" s="6"/>
      <c r="P1" s="6"/>
      <c r="Q1" s="6"/>
      <c r="R1" s="6"/>
      <c r="S1" s="6"/>
      <c r="T1" s="6"/>
      <c r="U1" s="6"/>
      <c r="V1" s="6"/>
    </row>
    <row r="2" spans="1:25" ht="82.5" customHeight="1">
      <c r="A2" s="7" t="s">
        <v>11</v>
      </c>
      <c r="B2" s="5"/>
      <c r="C2" s="5"/>
      <c r="D2" s="8"/>
      <c r="E2" s="5"/>
      <c r="F2" s="9" t="s">
        <v>12</v>
      </c>
      <c r="G2" s="9" t="s">
        <v>13</v>
      </c>
      <c r="H2" s="9" t="s">
        <v>14</v>
      </c>
      <c r="I2" s="8"/>
      <c r="J2" s="5"/>
      <c r="K2" s="9" t="s">
        <v>15</v>
      </c>
      <c r="L2" s="9" t="s">
        <v>16</v>
      </c>
      <c r="M2" s="5"/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24</v>
      </c>
      <c r="V2" s="10" t="s">
        <v>25</v>
      </c>
      <c r="W2" s="11"/>
      <c r="X2" s="11"/>
      <c r="Y2" s="11"/>
    </row>
    <row r="3" spans="1:25" ht="18" customHeight="1">
      <c r="A3" s="12" t="s">
        <v>26</v>
      </c>
      <c r="B3" s="12"/>
      <c r="C3" s="13"/>
      <c r="D3" s="14"/>
      <c r="E3" s="15"/>
      <c r="F3" s="15"/>
      <c r="G3" s="13"/>
      <c r="H3" s="13"/>
      <c r="I3" s="16"/>
      <c r="J3" s="13"/>
      <c r="K3" s="13"/>
      <c r="L3" s="13"/>
      <c r="M3" s="13"/>
      <c r="N3" s="17">
        <f>IF((L3="Egypte"),J5,"")</f>
      </c>
      <c r="O3" s="18">
        <f>IF((L3="Gabon"),J3,"")</f>
      </c>
      <c r="P3" s="18">
        <f>IF((L3="Maroc"),J3,"")</f>
      </c>
      <c r="Q3" s="18">
        <f>IF((L3="France"),J3,"")</f>
      </c>
      <c r="R3" s="17"/>
      <c r="S3" s="18"/>
      <c r="T3" s="18"/>
      <c r="U3" s="18"/>
      <c r="V3" s="17"/>
      <c r="W3" s="19">
        <f>IF((T3="Gabon"),R3,"")</f>
      </c>
      <c r="X3" s="19">
        <f>IF((T3="Maroc"),R3,"")</f>
      </c>
      <c r="Y3" s="19">
        <f>IF((T3="France"),R3,"")</f>
      </c>
    </row>
    <row r="4" spans="1:25" ht="34.5" customHeight="1">
      <c r="A4" s="20" t="s">
        <v>27</v>
      </c>
      <c r="B4" s="21" t="s">
        <v>28</v>
      </c>
      <c r="C4" s="22" t="s">
        <v>29</v>
      </c>
      <c r="D4" s="14"/>
      <c r="E4" s="23">
        <f>F4/H4</f>
        <v>1956.2903102843638</v>
      </c>
      <c r="F4" s="15">
        <v>1283033</v>
      </c>
      <c r="G4" s="22" t="s">
        <v>30</v>
      </c>
      <c r="H4" s="15">
        <v>655.85</v>
      </c>
      <c r="I4" s="16">
        <f>D4/Récapitulatif!$B$18</f>
        <v>0</v>
      </c>
      <c r="J4" s="24">
        <f>E4/Récapitulatif!$B$18</f>
        <v>0.020683449672289602</v>
      </c>
      <c r="K4" s="24" t="s">
        <v>17</v>
      </c>
      <c r="L4" s="24" t="s">
        <v>17</v>
      </c>
      <c r="M4" s="25"/>
      <c r="N4" s="26">
        <f>IF((L4=$N$2),J4,"")</f>
        <v>0.020683449672289602</v>
      </c>
      <c r="O4" s="19">
        <f>IF((L4=$O$2),J4,"")</f>
      </c>
      <c r="P4" s="19">
        <f>IF((L4=$P$2),J4,"")</f>
      </c>
      <c r="Q4" s="19">
        <f>IF((L4=$Q$2),J4,"")</f>
      </c>
      <c r="R4" s="26">
        <f>IF((L4=$R$2),J4,"")</f>
      </c>
      <c r="S4" s="19">
        <f>IF((L4=$S$2),J4,"")</f>
      </c>
      <c r="T4" s="19">
        <f>IF((L4=$T$2),J4,"")</f>
      </c>
      <c r="U4" s="19">
        <f>IF((L4=$U$2),J4,"")</f>
      </c>
      <c r="V4" s="26">
        <f>IF((L4=$V$2),J4,"")</f>
      </c>
      <c r="W4" s="19">
        <f>IF((T4=$O$2),R4,"")</f>
      </c>
      <c r="X4" s="19">
        <f>IF((T4=$P$2),R4,"")</f>
      </c>
      <c r="Y4" s="19">
        <f>IF((T4=$Q$2),R4,"")</f>
      </c>
    </row>
    <row r="5" spans="1:25" ht="33" customHeight="1">
      <c r="A5" s="27" t="s">
        <v>31</v>
      </c>
      <c r="B5" s="28" t="s">
        <v>32</v>
      </c>
      <c r="C5" s="29" t="s">
        <v>33</v>
      </c>
      <c r="D5" s="30"/>
      <c r="E5" s="23">
        <f>(27500.37+10709.07+7651.76)*0.25</f>
        <v>11465.300000000001</v>
      </c>
      <c r="F5" s="15"/>
      <c r="G5" s="31"/>
      <c r="H5" s="31"/>
      <c r="I5" s="16">
        <f>D5/Récapitulatif!$B$18</f>
        <v>0</v>
      </c>
      <c r="J5" s="24">
        <f>E5/Récapitulatif!$B$18</f>
        <v>0.12122022701898029</v>
      </c>
      <c r="K5" s="24" t="s">
        <v>18</v>
      </c>
      <c r="L5" s="24" t="s">
        <v>18</v>
      </c>
      <c r="M5" s="32"/>
      <c r="N5" s="26">
        <f>IF((L5=$N$2),J5,"")</f>
      </c>
      <c r="O5" s="19">
        <f>IF((L5=$O$2),J5,"")</f>
        <v>0.12122022701898029</v>
      </c>
      <c r="P5" s="19">
        <f>IF((L5=$P$2),J5,"")</f>
      </c>
      <c r="Q5" s="19">
        <f>IF((L5=$Q$2),J5,"")</f>
      </c>
      <c r="R5" s="26">
        <f>IF((L5=$R$2),J5,"")</f>
      </c>
      <c r="S5" s="19">
        <f>IF((L5=$S$2),J5,"")</f>
      </c>
      <c r="T5" s="19">
        <f>IF((L5=$T$2),J5,"")</f>
      </c>
      <c r="U5" s="19">
        <f>IF((L5=$U$2),J5,"")</f>
      </c>
      <c r="V5" s="26">
        <f>IF((L5=$V$2),J5,"")</f>
      </c>
      <c r="W5" s="19">
        <f>IF((T5=$O$2),R5,"")</f>
      </c>
      <c r="X5" s="19">
        <f>IF((T5=$P$2),R5,"")</f>
      </c>
      <c r="Y5" s="19">
        <f>IF((T5=$Q$2),R5,"")</f>
      </c>
    </row>
    <row r="6" spans="1:25" ht="12.75" customHeight="1">
      <c r="A6" s="21" t="s">
        <v>34</v>
      </c>
      <c r="B6" s="21" t="s">
        <v>35</v>
      </c>
      <c r="C6" s="33"/>
      <c r="D6" s="30"/>
      <c r="E6" s="23">
        <v>2999.92</v>
      </c>
      <c r="F6" s="15"/>
      <c r="G6" s="31"/>
      <c r="H6" s="31"/>
      <c r="I6" s="16">
        <f>D6/Récapitulatif!$B$18</f>
        <v>0</v>
      </c>
      <c r="J6" s="24">
        <f>E6/Récapitulatif!$B$18</f>
        <v>0.031717528842575365</v>
      </c>
      <c r="K6" s="24" t="s">
        <v>23</v>
      </c>
      <c r="L6" s="24" t="s">
        <v>23</v>
      </c>
      <c r="M6" s="32"/>
      <c r="N6" s="26">
        <f>IF((L6=$N$2),J6,"")</f>
      </c>
      <c r="O6" s="19">
        <f>IF((L6=$O$2),J6,"")</f>
      </c>
      <c r="P6" s="19">
        <f>IF((L6=$P$2),J6,"")</f>
      </c>
      <c r="Q6" s="19">
        <f>IF((L6=$Q$2),J6,"")</f>
      </c>
      <c r="R6" s="26">
        <f>IF((L6=$R$2),J6,"")</f>
      </c>
      <c r="S6" s="19">
        <f>IF((L6=$S$2),J6,"")</f>
      </c>
      <c r="T6" s="19">
        <f>IF((L6=$T$2),J6,"")</f>
        <v>0.031717528842575365</v>
      </c>
      <c r="U6" s="19">
        <f>IF((L6=$U$2),J6,"")</f>
      </c>
      <c r="V6" s="26">
        <f>IF((L6=$V$2),J6,"")</f>
      </c>
      <c r="W6" s="19">
        <f>IF((T6=$O$2),R6,"")</f>
      </c>
      <c r="X6" s="19">
        <f>IF((T6=$P$2),R6,"")</f>
      </c>
      <c r="Y6" s="19">
        <f>IF((T6=$Q$2),R6,"")</f>
      </c>
    </row>
    <row r="7" spans="1:25" ht="12.75" customHeight="1">
      <c r="A7" s="21" t="s">
        <v>36</v>
      </c>
      <c r="B7" s="21" t="s">
        <v>37</v>
      </c>
      <c r="C7" s="33"/>
      <c r="D7" s="30"/>
      <c r="E7" s="23">
        <v>3044.41</v>
      </c>
      <c r="F7" s="15"/>
      <c r="G7" s="31"/>
      <c r="H7" s="31"/>
      <c r="I7" s="16">
        <f>D7/Récapitulatif!$B$18</f>
        <v>0</v>
      </c>
      <c r="J7" s="24">
        <f>E7/Récapitulatif!$B$18</f>
        <v>0.03218791233887066</v>
      </c>
      <c r="K7" s="24" t="s">
        <v>20</v>
      </c>
      <c r="L7" s="24" t="s">
        <v>20</v>
      </c>
      <c r="M7" s="32"/>
      <c r="N7" s="26">
        <f>IF((L7=$N$2),J7,"")</f>
      </c>
      <c r="O7" s="19">
        <f>IF((L7=$O$2),J7,"")</f>
      </c>
      <c r="P7" s="19">
        <f>IF((L7=$P$2),J7,"")</f>
      </c>
      <c r="Q7" s="19">
        <f>IF((L7=$Q$2),J7,"")</f>
        <v>0.03218791233887066</v>
      </c>
      <c r="R7" s="26">
        <f>IF((L7=$R$2),J7,"")</f>
      </c>
      <c r="S7" s="19">
        <f>IF((L7=$S$2),J7,"")</f>
      </c>
      <c r="T7" s="19">
        <f>IF((L7=$T$2),J7,"")</f>
      </c>
      <c r="U7" s="19">
        <f>IF((L7=$U$2),J7,"")</f>
      </c>
      <c r="V7" s="26">
        <f>IF((L7=$V$2),J7,"")</f>
      </c>
      <c r="W7" s="19">
        <f>IF((T7=$O$2),R7,"")</f>
      </c>
      <c r="X7" s="19">
        <f>IF((T7=$P$2),R7,"")</f>
      </c>
      <c r="Y7" s="19">
        <f>IF((T7=$Q$2),R7,"")</f>
      </c>
    </row>
    <row r="8" spans="1:25" ht="12.75" customHeight="1">
      <c r="A8" s="21" t="s">
        <v>38</v>
      </c>
      <c r="B8" s="21" t="s">
        <v>39</v>
      </c>
      <c r="C8" s="29">
        <v>40163</v>
      </c>
      <c r="D8" s="30"/>
      <c r="E8" s="23">
        <v>115.2</v>
      </c>
      <c r="F8" s="15"/>
      <c r="G8" s="31"/>
      <c r="H8" s="31"/>
      <c r="I8" s="16">
        <f>D8/Récapitulatif!$B$18</f>
        <v>0</v>
      </c>
      <c r="J8" s="24">
        <f>E8/Récapitulatif!$B$18</f>
        <v>0.001217985587170552</v>
      </c>
      <c r="K8" s="24" t="s">
        <v>24</v>
      </c>
      <c r="L8" s="24" t="s">
        <v>24</v>
      </c>
      <c r="M8" s="32"/>
      <c r="N8" s="26">
        <f>IF((L8=$N$2),J8,"")</f>
      </c>
      <c r="O8" s="19">
        <f>IF((L8=$O$2),J8,"")</f>
      </c>
      <c r="P8" s="19">
        <f>IF((L8=$P$2),J8,"")</f>
      </c>
      <c r="Q8" s="19">
        <f>IF((L8=$Q$2),J8,"")</f>
      </c>
      <c r="R8" s="26">
        <f>IF((L8=$R$2),J8,"")</f>
      </c>
      <c r="S8" s="19">
        <f>IF((L8=$S$2),J8,"")</f>
      </c>
      <c r="T8" s="19">
        <f>IF((L8=$T$2),J8,"")</f>
      </c>
      <c r="U8" s="19">
        <f>IF((L8=$U$2),J8,"")</f>
        <v>0.001217985587170552</v>
      </c>
      <c r="V8" s="26">
        <f>IF((L8=$V$2),J8,"")</f>
      </c>
      <c r="W8" s="19">
        <f>IF((T8=$O$2),R8,"")</f>
      </c>
      <c r="X8" s="19">
        <f>IF((T8=$P$2),R8,"")</f>
      </c>
      <c r="Y8" s="19">
        <f>IF((T8=$Q$2),R8,"")</f>
      </c>
    </row>
    <row r="9" spans="1:25" ht="12.75" customHeight="1">
      <c r="A9" s="21" t="s">
        <v>40</v>
      </c>
      <c r="B9" s="21" t="s">
        <v>41</v>
      </c>
      <c r="C9" s="29">
        <v>40145</v>
      </c>
      <c r="D9" s="30"/>
      <c r="E9" s="23">
        <v>249.6</v>
      </c>
      <c r="F9" s="15"/>
      <c r="G9" s="31"/>
      <c r="H9" s="31"/>
      <c r="I9" s="16"/>
      <c r="J9" s="24">
        <f>E9/Récapitulatif!$B$18</f>
        <v>0.002638968772202862</v>
      </c>
      <c r="K9" s="24" t="s">
        <v>24</v>
      </c>
      <c r="L9" s="24" t="s">
        <v>24</v>
      </c>
      <c r="M9" s="32"/>
      <c r="N9" s="26"/>
      <c r="O9" s="19"/>
      <c r="P9" s="19"/>
      <c r="Q9" s="19"/>
      <c r="R9" s="26"/>
      <c r="S9" s="19"/>
      <c r="T9" s="19"/>
      <c r="U9" s="19">
        <f>IF((L9=$U$2),J9,"")</f>
        <v>0.002638968772202862</v>
      </c>
      <c r="V9" s="26"/>
      <c r="W9" s="19"/>
      <c r="X9" s="19"/>
      <c r="Y9" s="19"/>
    </row>
    <row r="10" spans="1:25" ht="12.75" customHeight="1">
      <c r="A10" s="21" t="s">
        <v>42</v>
      </c>
      <c r="B10" s="21" t="s">
        <v>43</v>
      </c>
      <c r="C10" s="29">
        <v>40145</v>
      </c>
      <c r="D10" s="30"/>
      <c r="E10" s="23">
        <v>364.8</v>
      </c>
      <c r="F10" s="15"/>
      <c r="G10" s="31"/>
      <c r="H10" s="31"/>
      <c r="I10" s="16"/>
      <c r="J10" s="24">
        <f>E10/Récapitulatif!$B$18</f>
        <v>0.0038569543593734144</v>
      </c>
      <c r="K10" s="24" t="s">
        <v>24</v>
      </c>
      <c r="L10" s="24" t="s">
        <v>24</v>
      </c>
      <c r="M10" s="32"/>
      <c r="N10" s="26"/>
      <c r="O10" s="19"/>
      <c r="P10" s="19"/>
      <c r="Q10" s="19"/>
      <c r="R10" s="26"/>
      <c r="S10" s="19"/>
      <c r="T10" s="19"/>
      <c r="U10" s="19">
        <f>IF((L10=$U$2),J10,"")</f>
        <v>0.0038569543593734144</v>
      </c>
      <c r="V10" s="26"/>
      <c r="W10" s="19"/>
      <c r="X10" s="19"/>
      <c r="Y10" s="19"/>
    </row>
    <row r="11" spans="1:25" ht="12.75" customHeight="1">
      <c r="A11" s="21" t="s">
        <v>44</v>
      </c>
      <c r="B11" s="21" t="s">
        <v>45</v>
      </c>
      <c r="C11" s="29">
        <v>40145</v>
      </c>
      <c r="D11" s="30"/>
      <c r="E11" s="23">
        <v>249.6</v>
      </c>
      <c r="F11" s="15"/>
      <c r="G11" s="31"/>
      <c r="H11" s="31"/>
      <c r="I11" s="16"/>
      <c r="J11" s="24">
        <f>E11/Récapitulatif!$B$18</f>
        <v>0.002638968772202862</v>
      </c>
      <c r="K11" s="24" t="s">
        <v>24</v>
      </c>
      <c r="L11" s="24" t="s">
        <v>24</v>
      </c>
      <c r="M11" s="32"/>
      <c r="N11" s="26"/>
      <c r="O11" s="19"/>
      <c r="P11" s="19"/>
      <c r="Q11" s="19"/>
      <c r="R11" s="26"/>
      <c r="S11" s="19"/>
      <c r="T11" s="19"/>
      <c r="U11" s="19">
        <f>IF((L11=$U$2),J11,"")</f>
        <v>0.002638968772202862</v>
      </c>
      <c r="V11" s="26"/>
      <c r="W11" s="19"/>
      <c r="X11" s="19"/>
      <c r="Y11" s="19"/>
    </row>
    <row r="12" spans="1:25" ht="12.75" customHeight="1">
      <c r="A12" s="21" t="s">
        <v>46</v>
      </c>
      <c r="B12" s="21" t="s">
        <v>47</v>
      </c>
      <c r="C12" s="29">
        <v>40163</v>
      </c>
      <c r="D12" s="30"/>
      <c r="E12" s="23">
        <v>115.2</v>
      </c>
      <c r="F12" s="15"/>
      <c r="G12" s="31"/>
      <c r="H12" s="31"/>
      <c r="I12" s="16">
        <f>D12/Récapitulatif!$B$18</f>
        <v>0</v>
      </c>
      <c r="J12" s="24">
        <f>E12/Récapitulatif!$B$18</f>
        <v>0.001217985587170552</v>
      </c>
      <c r="K12" s="24" t="s">
        <v>24</v>
      </c>
      <c r="L12" s="24" t="s">
        <v>24</v>
      </c>
      <c r="M12" s="32"/>
      <c r="N12" s="26">
        <f>IF((L12=$N$2),J12,"")</f>
      </c>
      <c r="O12" s="19">
        <f>IF((L12=$O$2),J12,"")</f>
      </c>
      <c r="P12" s="19">
        <f>IF((L12=$P$2),J12,"")</f>
      </c>
      <c r="Q12" s="19">
        <f>IF((L12=$Q$2),J12,"")</f>
      </c>
      <c r="R12" s="26">
        <f>IF((L12=$R$2),J12,"")</f>
      </c>
      <c r="S12" s="19">
        <f>IF((L12=$S$2),J12,"")</f>
      </c>
      <c r="T12" s="19">
        <f>IF((L12=$T$2),J12,"")</f>
      </c>
      <c r="U12" s="19">
        <f>IF((L12=$U$2),J12,"")</f>
        <v>0.001217985587170552</v>
      </c>
      <c r="V12" s="26">
        <f>IF((L12=$V$2),J12,"")</f>
      </c>
      <c r="W12" s="19">
        <f>IF((T12=$O$2),R12,"")</f>
      </c>
      <c r="X12" s="19">
        <f>IF((T12=$P$2),R12,"")</f>
      </c>
      <c r="Y12" s="19">
        <f>IF((T12=$Q$2),R12,"")</f>
      </c>
    </row>
    <row r="13" spans="1:25" ht="12.75" customHeight="1">
      <c r="A13" s="21" t="s">
        <v>48</v>
      </c>
      <c r="B13" s="21" t="s">
        <v>49</v>
      </c>
      <c r="C13" s="29">
        <v>40145</v>
      </c>
      <c r="D13" s="30"/>
      <c r="E13" s="23">
        <v>230.4</v>
      </c>
      <c r="F13" s="15"/>
      <c r="G13" s="31"/>
      <c r="H13" s="31"/>
      <c r="I13" s="16"/>
      <c r="J13" s="24">
        <f>E13/Récapitulatif!$B$18</f>
        <v>0.002435971174341104</v>
      </c>
      <c r="K13" s="24" t="s">
        <v>24</v>
      </c>
      <c r="L13" s="24" t="s">
        <v>24</v>
      </c>
      <c r="M13" s="32"/>
      <c r="N13" s="26"/>
      <c r="O13" s="19"/>
      <c r="P13" s="19"/>
      <c r="Q13" s="19"/>
      <c r="R13" s="26"/>
      <c r="S13" s="19"/>
      <c r="T13" s="19"/>
      <c r="U13" s="19">
        <f>IF((L13=$U$2),J13,"")</f>
        <v>0.002435971174341104</v>
      </c>
      <c r="V13" s="26"/>
      <c r="W13" s="19"/>
      <c r="X13" s="19"/>
      <c r="Y13" s="19"/>
    </row>
    <row r="14" spans="1:25" ht="12.75" customHeight="1">
      <c r="A14" s="21" t="s">
        <v>48</v>
      </c>
      <c r="B14" s="21" t="s">
        <v>50</v>
      </c>
      <c r="C14" s="29">
        <v>40164</v>
      </c>
      <c r="D14" s="30"/>
      <c r="E14" s="23">
        <v>134.4</v>
      </c>
      <c r="F14" s="15"/>
      <c r="G14" s="31"/>
      <c r="H14" s="31"/>
      <c r="I14" s="16">
        <f>D14/Récapitulatif!$B$18</f>
        <v>0</v>
      </c>
      <c r="J14" s="24">
        <f>E14/Récapitulatif!$B$18</f>
        <v>0.0014209831850323107</v>
      </c>
      <c r="K14" s="24" t="s">
        <v>24</v>
      </c>
      <c r="L14" s="24" t="s">
        <v>24</v>
      </c>
      <c r="M14" s="32"/>
      <c r="N14" s="26">
        <f>IF((L14=$N$2),J14,"")</f>
      </c>
      <c r="O14" s="19">
        <f>IF((L14=$O$2),J14,"")</f>
      </c>
      <c r="P14" s="19">
        <f>IF((L14=$P$2),J14,"")</f>
      </c>
      <c r="Q14" s="19">
        <f>IF((L14=$Q$2),J14,"")</f>
      </c>
      <c r="R14" s="26">
        <f>IF((L14=$R$2),J14,"")</f>
      </c>
      <c r="S14" s="19">
        <f>IF((L14=$S$2),J14,"")</f>
      </c>
      <c r="T14" s="19">
        <f>IF((L14=$T$2),J14,"")</f>
      </c>
      <c r="U14" s="19">
        <f>IF((L14=$U$2),J14,"")</f>
        <v>0.0014209831850323107</v>
      </c>
      <c r="V14" s="26">
        <f>IF((L14=$V$2),J14,"")</f>
      </c>
      <c r="W14" s="19">
        <f>IF((T14=$O$2),R14,"")</f>
      </c>
      <c r="X14" s="19">
        <f>IF((T14=$P$2),R14,"")</f>
      </c>
      <c r="Y14" s="19">
        <f>IF((T14=$Q$2),R14,"")</f>
      </c>
    </row>
    <row r="15" spans="1:25" ht="12.75" customHeight="1">
      <c r="A15" s="21"/>
      <c r="B15" s="21"/>
      <c r="C15" s="33"/>
      <c r="D15" s="30"/>
      <c r="E15" s="23">
        <v>0</v>
      </c>
      <c r="F15" s="15"/>
      <c r="G15" s="31"/>
      <c r="H15" s="31"/>
      <c r="I15" s="16">
        <f>D15/Récapitulatif!$B$18</f>
        <v>0</v>
      </c>
      <c r="J15" s="24">
        <f>E15/Récapitulatif!$B$18</f>
        <v>0</v>
      </c>
      <c r="K15" s="24"/>
      <c r="L15" s="34"/>
      <c r="M15" s="32"/>
      <c r="N15" s="26">
        <f>IF((L15=$N$2),J15,"")</f>
      </c>
      <c r="O15" s="19">
        <f>IF((L15=$O$2),J15,"")</f>
      </c>
      <c r="P15" s="19">
        <f>IF((L15=$P$2),J15,"")</f>
      </c>
      <c r="Q15" s="19">
        <f>IF((L15=$Q$2),J15,"")</f>
      </c>
      <c r="R15" s="26">
        <f>IF((L15=$R$2),J15,"")</f>
      </c>
      <c r="S15" s="19">
        <f>IF((L15=$S$2),J15,"")</f>
      </c>
      <c r="T15" s="19">
        <f>IF((L15=$T$2),J15,"")</f>
      </c>
      <c r="U15" s="19">
        <f>IF((L15=$U$2),J15,"")</f>
      </c>
      <c r="V15" s="26">
        <f>IF((L15=$V$2),J15,"")</f>
      </c>
      <c r="W15" s="19">
        <f>IF((T15=$O$2),R15,"")</f>
      </c>
      <c r="X15" s="19">
        <f>IF((T15=$P$2),R15,"")</f>
      </c>
      <c r="Y15" s="19">
        <f>IF((T15=$Q$2),R15,"")</f>
      </c>
    </row>
    <row r="16" spans="1:25" ht="23.25" customHeight="1">
      <c r="A16" s="35" t="s">
        <v>51</v>
      </c>
      <c r="B16" s="35"/>
      <c r="C16" s="33"/>
      <c r="D16" s="30"/>
      <c r="E16" s="23"/>
      <c r="F16" s="15"/>
      <c r="G16" s="31"/>
      <c r="H16" s="31"/>
      <c r="I16" s="16"/>
      <c r="J16" s="24"/>
      <c r="K16" s="24"/>
      <c r="L16" s="34"/>
      <c r="M16" s="32"/>
      <c r="N16" s="26">
        <f>IF((L16=$N$2),J16,"")</f>
      </c>
      <c r="O16" s="19">
        <f>IF((L16=$O$2),J16,"")</f>
      </c>
      <c r="P16" s="19">
        <f>IF((L16=$P$2),J16,"")</f>
      </c>
      <c r="Q16" s="19">
        <f>IF((L16=$Q$2),J16,"")</f>
      </c>
      <c r="R16" s="26">
        <f>IF((L16=$R$2),J16,"")</f>
      </c>
      <c r="S16" s="19">
        <f>IF((L16=$S$2),J16,"")</f>
      </c>
      <c r="T16" s="19">
        <f>IF((L16=$T$2),J16,"")</f>
      </c>
      <c r="U16" s="19">
        <f>IF((L16=$U$2),J16,"")</f>
      </c>
      <c r="V16" s="26">
        <f>IF((L16=$V$2),J16,"")</f>
      </c>
      <c r="W16" s="19">
        <f>IF((T16=$O$2),R16,"")</f>
      </c>
      <c r="X16" s="19">
        <f>IF((T16=$P$2),R16,"")</f>
      </c>
      <c r="Y16" s="19">
        <f>IF((T16=$Q$2),R16,"")</f>
      </c>
    </row>
    <row r="17" spans="1:25" ht="19.5" customHeight="1">
      <c r="A17" s="21" t="s">
        <v>52</v>
      </c>
      <c r="B17" s="21" t="s">
        <v>53</v>
      </c>
      <c r="C17" s="33" t="s">
        <v>54</v>
      </c>
      <c r="D17" s="30"/>
      <c r="E17" s="23">
        <v>1500</v>
      </c>
      <c r="F17" s="15"/>
      <c r="G17" s="31"/>
      <c r="H17" s="31"/>
      <c r="I17" s="16">
        <f>D17/Récapitulatif!$B$18</f>
        <v>0</v>
      </c>
      <c r="J17" s="24">
        <f>E17/Récapitulatif!$B$18</f>
        <v>0.015859187332949894</v>
      </c>
      <c r="K17" s="24" t="s">
        <v>19</v>
      </c>
      <c r="L17" s="24" t="s">
        <v>19</v>
      </c>
      <c r="M17" s="32"/>
      <c r="N17" s="26">
        <f>IF((L17=$N$2),J17,"")</f>
      </c>
      <c r="O17" s="19">
        <f>IF((L17=$O$2),J17,"")</f>
      </c>
      <c r="P17" s="19">
        <f>IF((L17=$P$2),J17,"")</f>
        <v>0.015859187332949894</v>
      </c>
      <c r="Q17" s="19">
        <f>IF((L17=$Q$2),J17,"")</f>
      </c>
      <c r="R17" s="26">
        <f>IF((L17=$R$2),J17,"")</f>
      </c>
      <c r="S17" s="19">
        <f>IF((L17=$S$2),J17,"")</f>
      </c>
      <c r="T17" s="19">
        <f>IF((L17=$T$2),J17,"")</f>
      </c>
      <c r="U17" s="19">
        <f>IF((L17=$U$2),J17,"")</f>
      </c>
      <c r="V17" s="26">
        <f>IF((L17=$V$2),J17,"")</f>
      </c>
      <c r="W17" s="19">
        <f>IF((T17=$O$2),R17,"")</f>
      </c>
      <c r="X17" s="19">
        <f>IF((T17=$P$2),R17,"")</f>
      </c>
      <c r="Y17" s="19">
        <f>IF((T17=$Q$2),R17,"")</f>
      </c>
    </row>
    <row r="18" spans="1:25" ht="24.75" customHeight="1">
      <c r="A18" s="21" t="s">
        <v>55</v>
      </c>
      <c r="B18" s="21" t="s">
        <v>56</v>
      </c>
      <c r="C18" s="33" t="s">
        <v>57</v>
      </c>
      <c r="D18" s="30"/>
      <c r="E18" s="23">
        <v>1250</v>
      </c>
      <c r="F18" s="15"/>
      <c r="G18" s="31"/>
      <c r="H18" s="31"/>
      <c r="I18" s="16">
        <f>D18/Récapitulatif!$B$18</f>
        <v>0</v>
      </c>
      <c r="J18" s="24">
        <f>E18/Récapitulatif!$B$18</f>
        <v>0.013215989444124911</v>
      </c>
      <c r="K18" s="24" t="s">
        <v>19</v>
      </c>
      <c r="L18" s="24" t="s">
        <v>19</v>
      </c>
      <c r="M18" s="32"/>
      <c r="N18" s="26">
        <f>IF((L18=$N$2),J18,"")</f>
      </c>
      <c r="O18" s="19">
        <f>IF((L18=$O$2),J18,"")</f>
      </c>
      <c r="P18" s="19">
        <f>IF((L18=$P$2),J18,"")</f>
        <v>0.013215989444124911</v>
      </c>
      <c r="Q18" s="19">
        <f>IF((L18=$Q$2),J18,"")</f>
      </c>
      <c r="R18" s="26">
        <f>IF((L18=$R$2),J18,"")</f>
      </c>
      <c r="S18" s="19">
        <f>IF((L18=$S$2),J18,"")</f>
      </c>
      <c r="T18" s="19">
        <f>IF((L18=$T$2),J18,"")</f>
      </c>
      <c r="U18" s="19">
        <f>IF((L18=$U$2),J18,"")</f>
      </c>
      <c r="V18" s="26">
        <f>IF((L18=$V$2),J18,"")</f>
      </c>
      <c r="W18" s="19">
        <f>IF((T18=$O$2),R18,"")</f>
      </c>
      <c r="X18" s="19">
        <f>IF((T18=$P$2),R18,"")</f>
      </c>
      <c r="Y18" s="19">
        <f>IF((T18=$Q$2),R18,"")</f>
      </c>
    </row>
    <row r="19" spans="1:25" ht="21" customHeight="1">
      <c r="A19" s="21" t="s">
        <v>55</v>
      </c>
      <c r="B19" s="21" t="s">
        <v>58</v>
      </c>
      <c r="C19" s="33" t="s">
        <v>59</v>
      </c>
      <c r="D19" s="30"/>
      <c r="E19" s="23">
        <v>1250</v>
      </c>
      <c r="F19" s="15"/>
      <c r="G19" s="31"/>
      <c r="H19" s="31"/>
      <c r="I19" s="16">
        <f>D19/Récapitulatif!$B$18</f>
        <v>0</v>
      </c>
      <c r="J19" s="24">
        <f>E19/Récapitulatif!$B$18</f>
        <v>0.013215989444124911</v>
      </c>
      <c r="K19" s="24" t="s">
        <v>19</v>
      </c>
      <c r="L19" s="24" t="s">
        <v>19</v>
      </c>
      <c r="M19" s="32"/>
      <c r="N19" s="26">
        <f>IF((L19=$N$2),J19,"")</f>
      </c>
      <c r="O19" s="19">
        <f>IF((L19=$O$2),J19,"")</f>
      </c>
      <c r="P19" s="19">
        <f>IF((L19=$P$2),J19,"")</f>
        <v>0.013215989444124911</v>
      </c>
      <c r="Q19" s="19">
        <f>IF((L19=$Q$2),J19,"")</f>
      </c>
      <c r="R19" s="26">
        <f>IF((L19=$R$2),J19,"")</f>
      </c>
      <c r="S19" s="19">
        <f>IF((L19=$S$2),J19,"")</f>
      </c>
      <c r="T19" s="19">
        <f>IF((L19=$T$2),J19,"")</f>
      </c>
      <c r="U19" s="19">
        <f>IF((L19=$U$2),J19,"")</f>
      </c>
      <c r="V19" s="26">
        <f>IF((L19=$V$2),J19,"")</f>
      </c>
      <c r="W19" s="19">
        <f>IF((T19=$O$2),R19,"")</f>
      </c>
      <c r="X19" s="19">
        <f>IF((T19=$P$2),R19,"")</f>
      </c>
      <c r="Y19" s="19">
        <f>IF((T19=$Q$2),R19,"")</f>
      </c>
    </row>
    <row r="20" spans="1:25" ht="21.75" customHeight="1">
      <c r="A20" s="21" t="s">
        <v>60</v>
      </c>
      <c r="B20" s="36" t="s">
        <v>61</v>
      </c>
      <c r="C20" s="33" t="s">
        <v>62</v>
      </c>
      <c r="D20" s="30"/>
      <c r="E20" s="23">
        <f>F20/H20</f>
        <v>76.23694442326752</v>
      </c>
      <c r="F20" s="15">
        <v>50000</v>
      </c>
      <c r="G20" s="22" t="s">
        <v>30</v>
      </c>
      <c r="H20" s="15">
        <v>655.85</v>
      </c>
      <c r="I20" s="16">
        <f>D20/Récapitulatif!$B$18</f>
        <v>0</v>
      </c>
      <c r="J20" s="24">
        <f>E20/Récapitulatif!$B$18</f>
        <v>0.0008060373222001929</v>
      </c>
      <c r="K20" s="24" t="s">
        <v>20</v>
      </c>
      <c r="L20" s="24" t="s">
        <v>20</v>
      </c>
      <c r="M20" s="32"/>
      <c r="N20" s="26">
        <f>IF((L20=$N$2),J20,"")</f>
      </c>
      <c r="O20" s="19">
        <f>IF((L20=$O$2),J20,"")</f>
      </c>
      <c r="P20" s="19">
        <f>IF((L20=$P$2),J20,"")</f>
      </c>
      <c r="Q20" s="19">
        <f>IF((L20=$Q$2),J20,"")</f>
        <v>0.0008060373222001929</v>
      </c>
      <c r="R20" s="26">
        <f>IF((L20=$R$2),J20,"")</f>
      </c>
      <c r="S20" s="19">
        <f>IF((L20=$S$2),J20,"")</f>
      </c>
      <c r="T20" s="19">
        <f>IF((L20=$T$2),J20,"")</f>
      </c>
      <c r="U20" s="19">
        <f>IF((L20=$U$2),J20,"")</f>
      </c>
      <c r="V20" s="26">
        <f>IF((L20=$V$2),J20,"")</f>
      </c>
      <c r="W20" s="19">
        <f>IF((T20=$O$2),R20,"")</f>
      </c>
      <c r="X20" s="19">
        <f>IF((T20=$P$2),R20,"")</f>
      </c>
      <c r="Y20" s="19">
        <f>IF((T20=$Q$2),R20,"")</f>
      </c>
    </row>
    <row r="21" spans="1:25" ht="12.75" customHeight="1">
      <c r="A21" s="37"/>
      <c r="B21" s="37"/>
      <c r="C21" s="38"/>
      <c r="D21" s="30"/>
      <c r="E21" s="39"/>
      <c r="F21" s="40"/>
      <c r="G21" s="31"/>
      <c r="H21" s="31"/>
      <c r="I21" s="16">
        <f>D21/Récapitulatif!$B$18</f>
        <v>0</v>
      </c>
      <c r="J21" s="24">
        <v>0</v>
      </c>
      <c r="K21" s="41"/>
      <c r="L21" s="41"/>
      <c r="M21" s="32"/>
      <c r="N21" s="26">
        <f>IF((L7=$N$2),J21,"")</f>
      </c>
      <c r="O21" s="19">
        <f>IF((L7=$O$2),J21,"")</f>
      </c>
      <c r="P21" s="19">
        <f>IF((L7=$P$2),J21,"")</f>
      </c>
      <c r="Q21" s="19">
        <f>IF((L7=$Q$2),J21,"")</f>
        <v>0</v>
      </c>
      <c r="R21" s="26">
        <f>IF((L7=$R$2),J21,"")</f>
      </c>
      <c r="S21" s="19">
        <f>IF((L7=$S$2),J21,"")</f>
      </c>
      <c r="T21" s="19">
        <f>IF((L7=$T$2),J21,"")</f>
      </c>
      <c r="U21" s="19">
        <f>IF((L7=$U$2),J21,"")</f>
      </c>
      <c r="V21" s="26">
        <f>IF((L7=$V$2),J21,"")</f>
      </c>
      <c r="W21" s="19">
        <f>IF((T21=$O$2),R21,"")</f>
      </c>
      <c r="X21" s="19">
        <f>IF((T21=$P$2),R21,"")</f>
      </c>
      <c r="Y21" s="19">
        <f>IF((T21=$Q$2),R21,"")</f>
      </c>
    </row>
    <row r="22" spans="1:25" ht="12.75" customHeight="1">
      <c r="A22" s="42"/>
      <c r="B22" s="42"/>
      <c r="C22" s="38"/>
      <c r="D22" s="30"/>
      <c r="E22" s="39"/>
      <c r="F22" s="40"/>
      <c r="G22" s="31"/>
      <c r="H22" s="31"/>
      <c r="I22" s="16">
        <f>D22/Récapitulatif!$B$18</f>
        <v>0</v>
      </c>
      <c r="J22" s="24">
        <v>0</v>
      </c>
      <c r="K22" s="41"/>
      <c r="L22" s="41"/>
      <c r="M22" s="32"/>
      <c r="N22" s="26">
        <f>IF((L8=$N$2),J22,"")</f>
      </c>
      <c r="O22" s="19">
        <f>IF((L8=$O$2),J22,"")</f>
      </c>
      <c r="P22" s="19">
        <f>IF((L8=$P$2),J22,"")</f>
      </c>
      <c r="Q22" s="19">
        <f>IF((L8=$Q$2),J22,"")</f>
      </c>
      <c r="R22" s="26">
        <f>IF((L8=$R$2),J22,"")</f>
      </c>
      <c r="S22" s="19">
        <f>IF((L8=$S$2),J22,"")</f>
      </c>
      <c r="T22" s="19">
        <f>IF((L8=$T$2),J22,"")</f>
      </c>
      <c r="U22" s="19">
        <f>IF((L8=$U$2),J22,"")</f>
        <v>0</v>
      </c>
      <c r="V22" s="26">
        <f>IF((L8=$V$2),J22,"")</f>
      </c>
      <c r="W22" s="19">
        <f>IF((T22=$O$2),R22,"")</f>
      </c>
      <c r="X22" s="19">
        <f>IF((T22=$P$2),R22,"")</f>
      </c>
      <c r="Y22" s="19">
        <f>IF((T22=$Q$2),R22,"")</f>
      </c>
    </row>
    <row r="23" spans="1:25" ht="12.75" customHeight="1">
      <c r="A23" s="42"/>
      <c r="B23" s="42"/>
      <c r="C23" s="38"/>
      <c r="D23" s="30"/>
      <c r="E23" s="39"/>
      <c r="F23" s="40"/>
      <c r="G23" s="31"/>
      <c r="H23" s="31"/>
      <c r="I23" s="16">
        <f>D23/Récapitulatif!$B$18</f>
        <v>0</v>
      </c>
      <c r="J23" s="24">
        <v>0</v>
      </c>
      <c r="K23" s="41"/>
      <c r="L23" s="41"/>
      <c r="M23" s="32"/>
      <c r="N23" s="26">
        <f>IF((L6=$N$2),J23,"")</f>
      </c>
      <c r="O23" s="19">
        <f>IF((L6=$O$2),J23,"")</f>
      </c>
      <c r="P23" s="19">
        <f>IF((L6=$P$2),J23,"")</f>
      </c>
      <c r="Q23" s="19">
        <f>IF((L6=$Q$2),J23,"")</f>
      </c>
      <c r="R23" s="26">
        <f>IF((L6=$R$2),J23,"")</f>
      </c>
      <c r="S23" s="19">
        <f>IF((L6=$S$2),J23,"")</f>
      </c>
      <c r="T23" s="19">
        <f>IF((L6=$T$2),J23,"")</f>
        <v>0</v>
      </c>
      <c r="U23" s="19">
        <f>IF((L6=$U$2),J23,"")</f>
      </c>
      <c r="V23" s="26">
        <f>IF((L6=$V$2),J23,"")</f>
      </c>
      <c r="W23" s="19">
        <f>IF((T23=$O$2),R23,"")</f>
      </c>
      <c r="X23" s="19">
        <f>IF((T23=$P$2),R23,"")</f>
      </c>
      <c r="Y23" s="19">
        <f>IF((T23=$Q$2),R23,"")</f>
      </c>
    </row>
    <row r="24" spans="1:25" ht="12.75" customHeight="1">
      <c r="A24" s="21"/>
      <c r="B24" s="21"/>
      <c r="C24" s="33"/>
      <c r="D24" s="30"/>
      <c r="E24" s="23"/>
      <c r="F24" s="15"/>
      <c r="G24" s="31"/>
      <c r="H24" s="31"/>
      <c r="I24" s="16">
        <f>D24/Récapitulatif!$B$18</f>
        <v>0</v>
      </c>
      <c r="J24" s="24">
        <f>E24/Récapitulatif!$B$18</f>
        <v>0</v>
      </c>
      <c r="K24" s="24"/>
      <c r="L24" s="24"/>
      <c r="M24" s="32"/>
      <c r="N24" s="26">
        <f>IF((L24=$N$2),J24,"")</f>
      </c>
      <c r="O24" s="19">
        <f>IF((L24=$O$2),J24,"")</f>
      </c>
      <c r="P24" s="19">
        <f>IF((L24=$P$2),J24,"")</f>
      </c>
      <c r="Q24" s="19">
        <f>IF((L24=$Q$2),J24,"")</f>
      </c>
      <c r="R24" s="26">
        <f>IF((L24=$R$2),J24,"")</f>
      </c>
      <c r="S24" s="19">
        <f>IF((L24=$S$2),J24,"")</f>
      </c>
      <c r="T24" s="19">
        <f>IF((L24=$T$2),J24,"")</f>
      </c>
      <c r="U24" s="19">
        <f>IF((L24=$U$2),J24,"")</f>
      </c>
      <c r="V24" s="26">
        <f>IF((L24=$V$2),J24,"")</f>
      </c>
      <c r="W24" s="19">
        <f>IF((T24=$O$2),R24,"")</f>
      </c>
      <c r="X24" s="19">
        <f>IF((T24=$P$2),R24,"")</f>
      </c>
      <c r="Y24" s="19">
        <f>IF((T24=$Q$2),R24,"")</f>
      </c>
    </row>
    <row r="25" spans="1:25" ht="12.75" customHeight="1">
      <c r="A25" s="21"/>
      <c r="B25" s="21"/>
      <c r="C25" s="33"/>
      <c r="D25" s="30"/>
      <c r="E25" s="23">
        <v>0</v>
      </c>
      <c r="F25" s="15"/>
      <c r="G25" s="31"/>
      <c r="H25" s="31"/>
      <c r="I25" s="16">
        <f>D25/Récapitulatif!$B$18</f>
        <v>0</v>
      </c>
      <c r="J25" s="24">
        <f>E25/Récapitulatif!$B$18</f>
        <v>0</v>
      </c>
      <c r="K25" s="24"/>
      <c r="L25" s="34"/>
      <c r="M25" s="32"/>
      <c r="N25" s="26">
        <f>IF((L25=$N$2),J25,"")</f>
      </c>
      <c r="O25" s="19">
        <f>IF((L25=$O$2),J25,"")</f>
      </c>
      <c r="P25" s="19">
        <f>IF((L25=$P$2),J25,"")</f>
      </c>
      <c r="Q25" s="19">
        <f>IF((L25=$Q$2),J25,"")</f>
      </c>
      <c r="R25" s="26">
        <f>IF((L25=$R$2),J25,"")</f>
      </c>
      <c r="S25" s="19">
        <f>IF((L25=$S$2),J25,"")</f>
      </c>
      <c r="T25" s="19">
        <f>IF((L25=$T$2),J25,"")</f>
      </c>
      <c r="U25" s="19">
        <f>IF((L25=$U$2),J25,"")</f>
      </c>
      <c r="V25" s="26">
        <f>IF((L25=$V$2),J25,"")</f>
      </c>
      <c r="W25" s="19">
        <f>IF((T25=$O$2),R25,"")</f>
      </c>
      <c r="X25" s="19">
        <f>IF((T25=$P$2),R25,"")</f>
      </c>
      <c r="Y25" s="19">
        <f>IF((T25=$Q$2),R25,"")</f>
      </c>
    </row>
    <row r="26" spans="1:25" ht="12.75" customHeight="1">
      <c r="A26" s="21"/>
      <c r="B26" s="21"/>
      <c r="C26" s="33"/>
      <c r="D26" s="30"/>
      <c r="E26" s="23">
        <v>0</v>
      </c>
      <c r="F26" s="15"/>
      <c r="G26" s="31"/>
      <c r="H26" s="31"/>
      <c r="I26" s="16">
        <f>D26/Récapitulatif!$B$18</f>
        <v>0</v>
      </c>
      <c r="J26" s="24">
        <f>E26/Récapitulatif!$B$18</f>
        <v>0</v>
      </c>
      <c r="K26" s="24"/>
      <c r="L26" s="34"/>
      <c r="M26" s="43"/>
      <c r="N26" s="44">
        <f>IF((L26=$N$2),J26,"")</f>
      </c>
      <c r="O26" s="45">
        <f>IF((L26=$O$2),J26,"")</f>
      </c>
      <c r="P26" s="45">
        <f>IF((L26=$P$2),J26,"")</f>
      </c>
      <c r="Q26" s="45">
        <f>IF((L26=$Q$2),J26,"")</f>
      </c>
      <c r="R26" s="26">
        <f>IF((L26=$R$2),J26,"")</f>
      </c>
      <c r="S26" s="19">
        <f>IF((L26=$S$2),J26,"")</f>
      </c>
      <c r="T26" s="19">
        <f>IF((L26=$T$2),J26,"")</f>
      </c>
      <c r="U26" s="19">
        <f>IF((L26=$U$2),J26,"")</f>
      </c>
      <c r="V26" s="26">
        <f>IF((L26=$V$2),J26,"")</f>
      </c>
      <c r="W26" s="45">
        <f>IF((T26=$O$2),R26,"")</f>
      </c>
      <c r="X26" s="45">
        <f>IF((T26=$P$2),R26,"")</f>
      </c>
      <c r="Y26" s="45">
        <f>IF((T26=$Q$2),R26,"")</f>
      </c>
    </row>
    <row r="27" spans="1:23" ht="25.5" customHeight="1">
      <c r="A27" s="46" t="s">
        <v>63</v>
      </c>
      <c r="B27" s="46"/>
      <c r="C27" s="9"/>
      <c r="D27" s="47">
        <v>61540</v>
      </c>
      <c r="E27" s="48">
        <f>SUM(E4:E26)</f>
        <v>25001.357254707633</v>
      </c>
      <c r="F27" s="49"/>
      <c r="G27" s="49"/>
      <c r="H27" s="49"/>
      <c r="I27" s="16">
        <f>D27/Récapitulatif!$B$18</f>
        <v>0.6506495923131577</v>
      </c>
      <c r="J27" s="50">
        <f>E27/Récapitulatif!$B$18</f>
        <v>0.2643341388536095</v>
      </c>
      <c r="K27" s="50"/>
      <c r="L27" s="4"/>
      <c r="M27" s="51"/>
      <c r="N27" s="52">
        <f>SUM(N4:N26)</f>
        <v>0.020683449672289602</v>
      </c>
      <c r="O27" s="52">
        <f>SUM(O4:O26)</f>
        <v>0.12122022701898029</v>
      </c>
      <c r="P27" s="52">
        <f>SUM(P4:P26)</f>
        <v>0.042291166221199716</v>
      </c>
      <c r="Q27" s="52">
        <f>SUM(Q4:Q26)</f>
        <v>0.03299394966107085</v>
      </c>
      <c r="R27" s="52">
        <f>SUM(R4:R26)</f>
        <v>0</v>
      </c>
      <c r="S27" s="52">
        <f>SUM(S4:S26)</f>
        <v>0</v>
      </c>
      <c r="T27" s="52">
        <f>SUM(T4:T26)</f>
        <v>0.031717528842575365</v>
      </c>
      <c r="U27" s="52">
        <f>SUM(U4:U26)</f>
        <v>0.015427817437493658</v>
      </c>
      <c r="V27" s="52">
        <f>SUM(V4:V26)</f>
        <v>0</v>
      </c>
      <c r="W27" s="53">
        <f>SUM(N27:V27)</f>
        <v>0.26433413885360946</v>
      </c>
    </row>
    <row r="28" spans="1:19" ht="12.75" customHeight="1">
      <c r="A28" s="54"/>
      <c r="B28" s="54"/>
      <c r="C28" s="54"/>
      <c r="D28" s="22"/>
      <c r="E28" s="54"/>
      <c r="F28" s="54"/>
      <c r="G28" s="54"/>
      <c r="H28" s="54"/>
      <c r="I28" s="54"/>
      <c r="J28" s="54"/>
      <c r="K28" s="54"/>
      <c r="L28" s="54"/>
      <c r="M28" s="55"/>
      <c r="N28" s="56"/>
      <c r="O28" s="57"/>
      <c r="P28" s="57"/>
      <c r="Q28" s="57"/>
      <c r="R28" s="58"/>
      <c r="S28" s="58"/>
    </row>
    <row r="29" spans="1:19" ht="12.75" customHeight="1">
      <c r="A29" s="59"/>
      <c r="B29" s="59"/>
      <c r="C29" s="60"/>
      <c r="D29" s="60"/>
      <c r="E29" s="60"/>
      <c r="F29" s="60"/>
      <c r="G29" s="59"/>
      <c r="H29" s="59"/>
      <c r="I29" s="59"/>
      <c r="J29" s="59"/>
      <c r="K29" s="59"/>
      <c r="L29" s="59"/>
      <c r="M29" s="59"/>
      <c r="N29" s="61"/>
      <c r="O29" s="58"/>
      <c r="P29" s="58"/>
      <c r="Q29" s="58"/>
      <c r="R29" s="58"/>
      <c r="S29" s="58"/>
    </row>
    <row r="30" spans="1:19" ht="12.75" customHeight="1">
      <c r="A30" s="62"/>
      <c r="B30" s="62"/>
      <c r="C30" s="62"/>
      <c r="D30" s="62"/>
      <c r="E30" s="62"/>
      <c r="F30" s="62"/>
      <c r="G30" s="63"/>
      <c r="H30" s="63"/>
      <c r="I30" s="63"/>
      <c r="J30" s="63"/>
      <c r="K30" s="63"/>
      <c r="L30" s="63"/>
      <c r="M30" s="62"/>
      <c r="N30" s="64"/>
      <c r="O30" s="58"/>
      <c r="P30" s="58"/>
      <c r="Q30" s="58"/>
      <c r="R30" s="58"/>
      <c r="S30" s="58"/>
    </row>
    <row r="31" spans="1:19" ht="12.75" customHeight="1">
      <c r="A31" s="65"/>
      <c r="B31" s="65"/>
      <c r="C31" s="65"/>
      <c r="D31" s="66"/>
      <c r="E31" s="67"/>
      <c r="F31" s="67"/>
      <c r="G31" s="68"/>
      <c r="H31" s="68"/>
      <c r="I31" s="68"/>
      <c r="J31" s="68"/>
      <c r="K31" s="68"/>
      <c r="L31" s="68"/>
      <c r="M31" s="65"/>
      <c r="N31" s="64"/>
      <c r="O31" s="58"/>
      <c r="P31" s="58"/>
      <c r="Q31" s="58"/>
      <c r="R31" s="58"/>
      <c r="S31" s="58"/>
    </row>
    <row r="32" spans="1:19" ht="12.75" customHeight="1">
      <c r="A32" s="69"/>
      <c r="B32" s="69"/>
      <c r="C32" s="69"/>
      <c r="D32" s="69"/>
      <c r="E32" s="69"/>
      <c r="F32" s="70"/>
      <c r="G32" s="69"/>
      <c r="H32" s="69"/>
      <c r="I32" s="69"/>
      <c r="J32" s="69"/>
      <c r="K32" s="69"/>
      <c r="L32" s="69"/>
      <c r="M32" s="69"/>
      <c r="N32" s="71"/>
      <c r="O32" s="58"/>
      <c r="P32" s="58"/>
      <c r="Q32" s="58"/>
      <c r="R32" s="58"/>
      <c r="S32" s="58"/>
    </row>
    <row r="33" spans="1:19" ht="12.75" customHeight="1">
      <c r="A33" s="72"/>
      <c r="B33" s="72"/>
      <c r="C33" s="73"/>
      <c r="D33" s="74"/>
      <c r="E33" s="75"/>
      <c r="F33" s="73"/>
      <c r="G33" s="72"/>
      <c r="H33" s="72"/>
      <c r="I33" s="72"/>
      <c r="J33" s="72"/>
      <c r="K33" s="72"/>
      <c r="L33" s="72"/>
      <c r="M33" s="72"/>
      <c r="N33" s="72"/>
      <c r="O33" s="58"/>
      <c r="P33" s="58"/>
      <c r="Q33" s="58"/>
      <c r="R33" s="58"/>
      <c r="S33" s="58"/>
    </row>
    <row r="34" ht="12.75" customHeight="1">
      <c r="D34" s="76"/>
    </row>
  </sheetData>
  <sheetProtection selectLockedCells="1" selectUnlockedCells="1"/>
  <mergeCells count="3">
    <mergeCell ref="F1:H1"/>
    <mergeCell ref="K1:L1"/>
    <mergeCell ref="N1: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74" zoomScaleNormal="74" workbookViewId="0" topLeftCell="D1">
      <selection activeCell="J4" sqref="J4"/>
    </sheetView>
  </sheetViews>
  <sheetFormatPr defaultColWidth="25.140625" defaultRowHeight="12.75" customHeight="1"/>
  <cols>
    <col min="1" max="3" width="25.140625" style="77" customWidth="1"/>
    <col min="4" max="4" width="19.28125" style="77" customWidth="1"/>
    <col min="5" max="6" width="18.00390625" style="77" customWidth="1"/>
    <col min="7" max="7" width="15.00390625" style="77" customWidth="1"/>
    <col min="8" max="8" width="18.421875" style="77" customWidth="1"/>
    <col min="9" max="9" width="16.28125" style="77" customWidth="1"/>
    <col min="10" max="10" width="14.57421875" style="77" customWidth="1"/>
    <col min="11" max="11" width="16.00390625" style="77" customWidth="1"/>
    <col min="12" max="12" width="17.140625" style="77" customWidth="1"/>
    <col min="13" max="13" width="17.00390625" style="77" customWidth="1"/>
    <col min="14" max="16384" width="25.140625" style="77" customWidth="1"/>
  </cols>
  <sheetData>
    <row r="1" spans="1:19" ht="90.75" customHeight="1">
      <c r="A1" s="1" t="s">
        <v>64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/>
      <c r="H1" s="4"/>
      <c r="I1" s="3" t="s">
        <v>6</v>
      </c>
      <c r="J1" s="2" t="s">
        <v>7</v>
      </c>
      <c r="K1" s="5" t="s">
        <v>8</v>
      </c>
      <c r="L1" s="5"/>
      <c r="M1" s="2" t="s">
        <v>65</v>
      </c>
      <c r="N1" s="7" t="s">
        <v>10</v>
      </c>
      <c r="O1" s="7"/>
      <c r="P1" s="7"/>
      <c r="Q1" s="7"/>
      <c r="R1" s="78"/>
      <c r="S1" s="79"/>
    </row>
    <row r="2" spans="1:22" ht="73.5" customHeight="1">
      <c r="A2" s="7" t="s">
        <v>11</v>
      </c>
      <c r="B2" s="5"/>
      <c r="C2" s="5"/>
      <c r="D2" s="8"/>
      <c r="E2" s="5"/>
      <c r="F2" s="9" t="s">
        <v>12</v>
      </c>
      <c r="G2" s="9" t="s">
        <v>13</v>
      </c>
      <c r="H2" s="9" t="s">
        <v>14</v>
      </c>
      <c r="I2" s="8"/>
      <c r="J2" s="5"/>
      <c r="K2" s="9" t="s">
        <v>15</v>
      </c>
      <c r="L2" s="9" t="s">
        <v>16</v>
      </c>
      <c r="M2" s="5"/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24</v>
      </c>
      <c r="V2" s="10" t="s">
        <v>25</v>
      </c>
    </row>
    <row r="3" spans="1:22" ht="80.25" customHeight="1">
      <c r="A3" s="13" t="s">
        <v>66</v>
      </c>
      <c r="B3" s="13"/>
      <c r="C3" s="13"/>
      <c r="D3" s="80"/>
      <c r="E3" s="22"/>
      <c r="F3" s="13"/>
      <c r="G3" s="13"/>
      <c r="H3" s="13"/>
      <c r="I3" s="81"/>
      <c r="J3" s="13"/>
      <c r="K3" s="13"/>
      <c r="L3" s="13"/>
      <c r="M3" s="13"/>
      <c r="N3" s="17">
        <f>IF((L3="Egypte"),J5,"")</f>
      </c>
      <c r="O3" s="17">
        <f>IF((M3="Egypte"),K5,"")</f>
      </c>
      <c r="P3" s="18">
        <f>IF((L3="Maroc"),J3,"")</f>
      </c>
      <c r="Q3" s="18">
        <f>IF((L3="France"),J3,"")</f>
      </c>
      <c r="R3" s="17"/>
      <c r="S3" s="18"/>
      <c r="T3" s="18"/>
      <c r="U3" s="18"/>
      <c r="V3" s="17"/>
    </row>
    <row r="4" spans="1:22" ht="33" customHeight="1">
      <c r="A4" s="36" t="s">
        <v>67</v>
      </c>
      <c r="B4" s="36" t="s">
        <v>68</v>
      </c>
      <c r="C4" s="34" t="s">
        <v>69</v>
      </c>
      <c r="D4" s="82"/>
      <c r="E4" s="83">
        <f>F4/H4</f>
        <v>76.23694442326752</v>
      </c>
      <c r="F4" s="15">
        <v>50000</v>
      </c>
      <c r="G4" s="15" t="s">
        <v>30</v>
      </c>
      <c r="H4" s="15">
        <v>655.85</v>
      </c>
      <c r="I4" s="84">
        <f>D4/Récapitulatif!$B$18</f>
        <v>0</v>
      </c>
      <c r="J4" s="85">
        <f>E4/Récapitulatif!$B$18</f>
        <v>0.0008060373222001929</v>
      </c>
      <c r="K4" s="85" t="s">
        <v>20</v>
      </c>
      <c r="L4" s="85" t="s">
        <v>20</v>
      </c>
      <c r="M4" s="43"/>
      <c r="N4" s="17">
        <f>IF((L4="Egypte"),J6,"")</f>
      </c>
      <c r="O4" s="17">
        <f>IF((M4="Egypte"),K6,"")</f>
      </c>
      <c r="P4" s="19">
        <f>IF((L4=$P$2),J4,"")</f>
      </c>
      <c r="Q4" s="19">
        <f>IF((L4=$Q$2),J4,"")</f>
        <v>0.0008060373222001929</v>
      </c>
      <c r="R4" s="26">
        <f>IF((L4=$R$2),J4,"")</f>
      </c>
      <c r="S4" s="19">
        <f>IF((L4=$S$2),J4,"")</f>
      </c>
      <c r="T4" s="19">
        <f>IF((L4=$T$2),J4,"")</f>
      </c>
      <c r="U4" s="19">
        <f>IF((L4=$U$2),J4,"")</f>
      </c>
      <c r="V4" s="26">
        <f>IF((L4=$V$2),J4,"")</f>
      </c>
    </row>
    <row r="5" spans="1:22" ht="12.75" customHeight="1">
      <c r="A5" s="86"/>
      <c r="B5" s="86"/>
      <c r="C5" s="34"/>
      <c r="D5" s="82"/>
      <c r="E5" s="23">
        <v>0</v>
      </c>
      <c r="F5" s="15"/>
      <c r="G5" s="15"/>
      <c r="H5" s="15"/>
      <c r="I5" s="84">
        <f>D5/Récapitulatif!$B$18</f>
        <v>0</v>
      </c>
      <c r="J5" s="85">
        <f>E5/Récapitulatif!$B$18</f>
        <v>0</v>
      </c>
      <c r="K5" s="85"/>
      <c r="L5" s="87"/>
      <c r="M5" s="43"/>
      <c r="N5" s="17">
        <f>IF((L5="Egypte"),J7,"")</f>
      </c>
      <c r="O5" s="17">
        <f>IF((M5="Egypte"),K7,"")</f>
      </c>
      <c r="P5" s="19">
        <f>IF((L5=$P$2),J5,"")</f>
      </c>
      <c r="Q5" s="19">
        <f>IF((L5=$Q$2),J5,"")</f>
      </c>
      <c r="R5" s="26">
        <f>IF((L5=$R$2),J5,"")</f>
      </c>
      <c r="S5" s="19">
        <f>IF((L5=$S$2),J5,"")</f>
      </c>
      <c r="T5" s="19">
        <f>IF((L5=$T$2),J5,"")</f>
      </c>
      <c r="U5" s="19">
        <f>IF((L5=$U$2),J5,"")</f>
      </c>
      <c r="V5" s="26">
        <f>IF((L5=$V$2),J5,"")</f>
      </c>
    </row>
    <row r="6" spans="1:22" ht="12.75" customHeight="1">
      <c r="A6" s="86"/>
      <c r="B6" s="86"/>
      <c r="C6" s="34"/>
      <c r="D6" s="82"/>
      <c r="E6" s="23">
        <v>0</v>
      </c>
      <c r="F6" s="15"/>
      <c r="G6" s="15"/>
      <c r="H6" s="15"/>
      <c r="I6" s="84">
        <f>D6/Récapitulatif!$B$18</f>
        <v>0</v>
      </c>
      <c r="J6" s="85">
        <f>E6/Récapitulatif!$B$18</f>
        <v>0</v>
      </c>
      <c r="K6" s="85"/>
      <c r="L6" s="87"/>
      <c r="M6" s="43"/>
      <c r="N6" s="17">
        <f>IF((L6="Egypte"),J8,"")</f>
      </c>
      <c r="O6" s="17">
        <f>IF((M6="Egypte"),K8,"")</f>
      </c>
      <c r="P6" s="19">
        <f>IF((L6=$P$2),J6,"")</f>
      </c>
      <c r="Q6" s="19">
        <f>IF((L6=$Q$2),J6,"")</f>
      </c>
      <c r="R6" s="26">
        <f>IF((L6=$R$2),J6,"")</f>
      </c>
      <c r="S6" s="19">
        <f>IF((L6=$S$2),J6,"")</f>
      </c>
      <c r="T6" s="19">
        <f>IF((L6=$T$2),J6,"")</f>
      </c>
      <c r="U6" s="19">
        <f>IF((L6=$U$2),J6,"")</f>
      </c>
      <c r="V6" s="26">
        <f>IF((L6=$V$2),J6,"")</f>
      </c>
    </row>
    <row r="7" spans="1:22" ht="12.75" customHeight="1">
      <c r="A7" s="86"/>
      <c r="B7" s="86"/>
      <c r="C7" s="34"/>
      <c r="D7" s="82"/>
      <c r="E7" s="23">
        <v>0</v>
      </c>
      <c r="F7" s="15"/>
      <c r="G7" s="15"/>
      <c r="H7" s="15"/>
      <c r="I7" s="84">
        <f>D7/Récapitulatif!$B$18</f>
        <v>0</v>
      </c>
      <c r="J7" s="85">
        <f>E7/Récapitulatif!$B$18</f>
        <v>0</v>
      </c>
      <c r="K7" s="85"/>
      <c r="L7" s="87"/>
      <c r="M7" s="43"/>
      <c r="N7" s="17">
        <f>IF((L7="Egypte"),J9,"")</f>
      </c>
      <c r="O7" s="17">
        <f>IF((M7="Egypte"),K9,"")</f>
      </c>
      <c r="P7" s="19">
        <f>IF((L7=$P$2),J7,"")</f>
      </c>
      <c r="Q7" s="19">
        <f>IF((L7=$Q$2),J7,"")</f>
      </c>
      <c r="R7" s="26">
        <f>IF((L7=$R$2),J7,"")</f>
      </c>
      <c r="S7" s="19">
        <f>IF((L7=$S$2),J7,"")</f>
      </c>
      <c r="T7" s="19">
        <f>IF((L7=$T$2),J7,"")</f>
      </c>
      <c r="U7" s="19">
        <f>IF((L7=$U$2),J7,"")</f>
      </c>
      <c r="V7" s="26">
        <f>IF((L7=$V$2),J7,"")</f>
      </c>
    </row>
    <row r="8" spans="1:22" ht="12.75" customHeight="1">
      <c r="A8" s="86"/>
      <c r="B8" s="86"/>
      <c r="C8" s="33"/>
      <c r="D8" s="82"/>
      <c r="E8" s="23">
        <v>0</v>
      </c>
      <c r="F8" s="15"/>
      <c r="G8" s="15"/>
      <c r="H8" s="15"/>
      <c r="I8" s="84">
        <f>D8/Récapitulatif!$B$18</f>
        <v>0</v>
      </c>
      <c r="J8" s="85">
        <f>E8/Récapitulatif!$B$18</f>
        <v>0</v>
      </c>
      <c r="K8" s="85"/>
      <c r="L8" s="87"/>
      <c r="M8" s="43"/>
      <c r="N8" s="17">
        <f>IF((L8="Egypte"),J10,"")</f>
      </c>
      <c r="O8" s="17">
        <f>IF((M8="Egypte"),K10,"")</f>
      </c>
      <c r="P8" s="19">
        <f>IF((L8=$P$2),J8,"")</f>
      </c>
      <c r="Q8" s="19">
        <f>IF((L8=$Q$2),J8,"")</f>
      </c>
      <c r="R8" s="26">
        <f>IF((L8=$R$2),J8,"")</f>
      </c>
      <c r="S8" s="19">
        <f>IF((L8=$S$2),J8,"")</f>
      </c>
      <c r="T8" s="19">
        <f>IF((L8=$T$2),J8,"")</f>
      </c>
      <c r="U8" s="19">
        <f>IF((L8=$U$2),J8,"")</f>
      </c>
      <c r="V8" s="26">
        <f>IF((L8=$V$2),J8,"")</f>
      </c>
    </row>
    <row r="9" spans="1:22" ht="12.75" customHeight="1">
      <c r="A9" s="86"/>
      <c r="B9" s="86"/>
      <c r="C9" s="33"/>
      <c r="D9" s="82"/>
      <c r="E9" s="23">
        <v>0</v>
      </c>
      <c r="F9" s="15"/>
      <c r="G9" s="15"/>
      <c r="H9" s="15"/>
      <c r="I9" s="84">
        <f>D9/Récapitulatif!$B$18</f>
        <v>0</v>
      </c>
      <c r="J9" s="85">
        <f>E9/Récapitulatif!$B$18</f>
        <v>0</v>
      </c>
      <c r="K9" s="85"/>
      <c r="L9" s="87"/>
      <c r="M9" s="43"/>
      <c r="N9" s="17">
        <f>IF((L9="Egypte"),J11,"")</f>
      </c>
      <c r="O9" s="17">
        <f>IF((M9="Egypte"),K11,"")</f>
      </c>
      <c r="P9" s="19">
        <f>IF((L9=$P$2),J9,"")</f>
      </c>
      <c r="Q9" s="19">
        <f>IF((L9=$Q$2),J9,"")</f>
      </c>
      <c r="R9" s="26">
        <f>IF((L9=$R$2),J9,"")</f>
      </c>
      <c r="S9" s="19">
        <f>IF((L9=$S$2),J9,"")</f>
      </c>
      <c r="T9" s="19">
        <f>IF((L9=$T$2),J9,"")</f>
      </c>
      <c r="U9" s="19">
        <f>IF((L9=$U$2),J9,"")</f>
      </c>
      <c r="V9" s="26">
        <f>IF((L9=$V$2),J9,"")</f>
      </c>
    </row>
    <row r="10" spans="1:22" ht="12.75" customHeight="1">
      <c r="A10" s="86"/>
      <c r="B10" s="88"/>
      <c r="C10" s="89"/>
      <c r="D10" s="82"/>
      <c r="E10" s="23">
        <v>0</v>
      </c>
      <c r="F10" s="15"/>
      <c r="G10" s="90"/>
      <c r="H10" s="15"/>
      <c r="I10" s="84">
        <f>D10/Récapitulatif!$B$18</f>
        <v>0</v>
      </c>
      <c r="J10" s="85">
        <f>E10/Récapitulatif!$B$18</f>
        <v>0</v>
      </c>
      <c r="K10" s="85"/>
      <c r="L10" s="87"/>
      <c r="M10" s="43"/>
      <c r="N10" s="17">
        <f>IF((L10="Egypte"),J12,"")</f>
      </c>
      <c r="O10" s="17">
        <f>IF((M10="Egypte"),K12,"")</f>
      </c>
      <c r="P10" s="19">
        <f>IF((L10=$P$2),J10,"")</f>
      </c>
      <c r="Q10" s="19">
        <f>IF((L10=$Q$2),J10,"")</f>
      </c>
      <c r="R10" s="26">
        <f>IF((L10=$R$2),J10,"")</f>
      </c>
      <c r="S10" s="19">
        <f>IF((L10=$S$2),J10,"")</f>
      </c>
      <c r="T10" s="19">
        <f>IF((L10=$T$2),J10,"")</f>
      </c>
      <c r="U10" s="19">
        <f>IF((L10=$U$2),J10,"")</f>
      </c>
      <c r="V10" s="26">
        <f>IF((L10=$V$2),J10,"")</f>
      </c>
    </row>
    <row r="11" spans="1:22" ht="12.75" customHeight="1">
      <c r="A11" s="86"/>
      <c r="B11" s="86"/>
      <c r="C11" s="34"/>
      <c r="D11" s="82"/>
      <c r="E11" s="23">
        <v>0</v>
      </c>
      <c r="F11" s="15"/>
      <c r="G11" s="15"/>
      <c r="H11" s="15"/>
      <c r="I11" s="84">
        <f>D11/Récapitulatif!$B$18</f>
        <v>0</v>
      </c>
      <c r="J11" s="85">
        <f>E11/Récapitulatif!$B$18</f>
        <v>0</v>
      </c>
      <c r="K11" s="85"/>
      <c r="L11" s="87"/>
      <c r="M11" s="43"/>
      <c r="N11" s="17">
        <f>IF((L11="Egypte"),J13,"")</f>
      </c>
      <c r="O11" s="17">
        <f>IF((M11="Egypte"),K13,"")</f>
      </c>
      <c r="P11" s="19">
        <f>IF((L11=$P$2),J11,"")</f>
      </c>
      <c r="Q11" s="19">
        <f>IF((L11=$Q$2),J11,"")</f>
      </c>
      <c r="R11" s="26">
        <f>IF((L11=$R$2),J11,"")</f>
      </c>
      <c r="S11" s="19">
        <f>IF((L11=$S$2),J11,"")</f>
      </c>
      <c r="T11" s="19">
        <f>IF((L11=$T$2),J11,"")</f>
      </c>
      <c r="U11" s="19">
        <f>IF((L11=$U$2),J11,"")</f>
      </c>
      <c r="V11" s="26">
        <f>IF((L11=$V$2),J11,"")</f>
      </c>
    </row>
    <row r="12" spans="1:22" ht="12.75" customHeight="1">
      <c r="A12" s="86"/>
      <c r="B12" s="86"/>
      <c r="C12" s="34"/>
      <c r="D12" s="82"/>
      <c r="E12" s="23">
        <v>0</v>
      </c>
      <c r="F12" s="15"/>
      <c r="G12" s="15"/>
      <c r="H12" s="15"/>
      <c r="I12" s="84">
        <f>D12/Récapitulatif!$B$18</f>
        <v>0</v>
      </c>
      <c r="J12" s="85">
        <f>E12/Récapitulatif!$B$18</f>
        <v>0</v>
      </c>
      <c r="K12" s="85"/>
      <c r="L12" s="87"/>
      <c r="M12" s="43"/>
      <c r="N12" s="17">
        <f>IF((L12="Egypte"),J14,"")</f>
      </c>
      <c r="O12" s="17">
        <f>IF((M12="Egypte"),K14,"")</f>
      </c>
      <c r="P12" s="19">
        <f>IF((L12=$P$2),J12,"")</f>
      </c>
      <c r="Q12" s="19">
        <f>IF((L12=$Q$2),J12,"")</f>
      </c>
      <c r="R12" s="26">
        <f>IF((L12=$R$2),J12,"")</f>
      </c>
      <c r="S12" s="19">
        <f>IF((L12=$S$2),J12,"")</f>
      </c>
      <c r="T12" s="19">
        <f>IF((L12=$T$2),J12,"")</f>
      </c>
      <c r="U12" s="19">
        <f>IF((L12=$U$2),J12,"")</f>
      </c>
      <c r="V12" s="26">
        <f>IF((L12=$V$2),J12,"")</f>
      </c>
    </row>
    <row r="13" spans="1:22" ht="12.75" customHeight="1">
      <c r="A13" s="86"/>
      <c r="B13" s="86"/>
      <c r="C13" s="34"/>
      <c r="D13" s="82"/>
      <c r="E13" s="23">
        <v>0</v>
      </c>
      <c r="F13" s="15"/>
      <c r="G13" s="15"/>
      <c r="H13" s="15"/>
      <c r="I13" s="84">
        <f>D13/Récapitulatif!$B$18</f>
        <v>0</v>
      </c>
      <c r="J13" s="85">
        <f>E13/Récapitulatif!$B$18</f>
        <v>0</v>
      </c>
      <c r="K13" s="85"/>
      <c r="L13" s="87"/>
      <c r="M13" s="43"/>
      <c r="N13" s="17">
        <f>IF((L13="Egypte"),J15,"")</f>
      </c>
      <c r="O13" s="17">
        <f>IF((M13="Egypte"),K15,"")</f>
      </c>
      <c r="P13" s="19">
        <f>IF((L13=$P$2),J13,"")</f>
      </c>
      <c r="Q13" s="19">
        <f>IF((L13=$Q$2),J13,"")</f>
      </c>
      <c r="R13" s="26">
        <f>IF((L13=$R$2),J13,"")</f>
      </c>
      <c r="S13" s="19">
        <f>IF((L13=$S$2),J13,"")</f>
      </c>
      <c r="T13" s="19">
        <f>IF((L13=$T$2),J13,"")</f>
      </c>
      <c r="U13" s="19">
        <f>IF((L13=$U$2),J13,"")</f>
      </c>
      <c r="V13" s="26">
        <f>IF((L13=$V$2),J13,"")</f>
      </c>
    </row>
    <row r="14" spans="1:22" ht="12.75" customHeight="1">
      <c r="A14" s="86"/>
      <c r="B14" s="86"/>
      <c r="C14" s="34"/>
      <c r="D14" s="82"/>
      <c r="E14" s="23">
        <v>0</v>
      </c>
      <c r="F14" s="15"/>
      <c r="G14" s="15"/>
      <c r="H14" s="15"/>
      <c r="I14" s="84">
        <f>D14/Récapitulatif!$B$18</f>
        <v>0</v>
      </c>
      <c r="J14" s="85">
        <f>E14/Récapitulatif!$B$18</f>
        <v>0</v>
      </c>
      <c r="K14" s="85"/>
      <c r="L14" s="87"/>
      <c r="M14" s="43"/>
      <c r="N14" s="17">
        <f>IF((L14="Egypte"),J16,"")</f>
      </c>
      <c r="O14" s="17">
        <f>IF((M14="Egypte"),K16,"")</f>
      </c>
      <c r="P14" s="19">
        <f>IF((L14=$P$2),J14,"")</f>
      </c>
      <c r="Q14" s="19">
        <f>IF((L14=$Q$2),J14,"")</f>
      </c>
      <c r="R14" s="26">
        <f>IF((L14=$R$2),J14,"")</f>
      </c>
      <c r="S14" s="19">
        <f>IF((L14=$S$2),J14,"")</f>
      </c>
      <c r="T14" s="19">
        <f>IF((L14=$T$2),J14,"")</f>
      </c>
      <c r="U14" s="19">
        <f>IF((L14=$U$2),J14,"")</f>
      </c>
      <c r="V14" s="26">
        <f>IF((L14=$V$2),J14,"")</f>
      </c>
    </row>
    <row r="15" spans="1:22" ht="12.75" customHeight="1">
      <c r="A15" s="86"/>
      <c r="B15" s="86"/>
      <c r="C15" s="34"/>
      <c r="D15" s="82"/>
      <c r="E15" s="23">
        <v>0</v>
      </c>
      <c r="F15" s="15"/>
      <c r="G15" s="15"/>
      <c r="H15" s="15"/>
      <c r="I15" s="84">
        <f>D15/Récapitulatif!$B$18</f>
        <v>0</v>
      </c>
      <c r="J15" s="85">
        <f>E15/Récapitulatif!$B$18</f>
        <v>0</v>
      </c>
      <c r="K15" s="85"/>
      <c r="L15" s="87"/>
      <c r="M15" s="43"/>
      <c r="N15" s="17">
        <f>IF((L15="Egypte"),J17,"")</f>
      </c>
      <c r="O15" s="17">
        <f>IF((M15="Egypte"),K17,"")</f>
      </c>
      <c r="P15" s="19">
        <f>IF((L15=$P$2),J15,"")</f>
      </c>
      <c r="Q15" s="19">
        <f>IF((L15=$Q$2),J15,"")</f>
      </c>
      <c r="R15" s="26">
        <f>IF((L15=$R$2),J15,"")</f>
      </c>
      <c r="S15" s="19">
        <f>IF((L15=$S$2),J15,"")</f>
      </c>
      <c r="T15" s="19">
        <f>IF((L15=$T$2),J15,"")</f>
      </c>
      <c r="U15" s="19">
        <f>IF((L15=$U$2),J15,"")</f>
      </c>
      <c r="V15" s="26">
        <f>IF((L15=$V$2),J15,"")</f>
      </c>
    </row>
    <row r="16" spans="1:22" ht="12.75" customHeight="1">
      <c r="A16" s="86"/>
      <c r="B16" s="86"/>
      <c r="C16" s="34"/>
      <c r="D16" s="82"/>
      <c r="E16" s="23">
        <v>0</v>
      </c>
      <c r="F16" s="15"/>
      <c r="G16" s="15"/>
      <c r="H16" s="15"/>
      <c r="I16" s="84">
        <f>D16/Récapitulatif!$B$18</f>
        <v>0</v>
      </c>
      <c r="J16" s="85">
        <f>E16/Récapitulatif!$B$18</f>
        <v>0</v>
      </c>
      <c r="K16" s="85"/>
      <c r="L16" s="87"/>
      <c r="M16" s="43"/>
      <c r="N16" s="17">
        <f>IF((L16="Egypte"),J18,"")</f>
      </c>
      <c r="O16" s="17">
        <f>IF((M16="Egypte"),K18,"")</f>
      </c>
      <c r="P16" s="19">
        <f>IF((L16=$P$2),J16,"")</f>
      </c>
      <c r="Q16" s="19">
        <f>IF((L16=$Q$2),J16,"")</f>
      </c>
      <c r="R16" s="26">
        <f>IF((L16=$R$2),J16,"")</f>
      </c>
      <c r="S16" s="19">
        <f>IF((L16=$S$2),J16,"")</f>
      </c>
      <c r="T16" s="19">
        <f>IF((L16=$T$2),J16,"")</f>
      </c>
      <c r="U16" s="19">
        <f>IF((L16=$U$2),J16,"")</f>
      </c>
      <c r="V16" s="26">
        <f>IF((L16=$V$2),J16,"")</f>
      </c>
    </row>
    <row r="17" spans="1:22" ht="12.75" customHeight="1">
      <c r="A17" s="86"/>
      <c r="B17" s="86"/>
      <c r="C17" s="34"/>
      <c r="D17" s="82"/>
      <c r="E17" s="23">
        <v>0</v>
      </c>
      <c r="F17" s="15"/>
      <c r="G17" s="15"/>
      <c r="H17" s="15"/>
      <c r="I17" s="84">
        <f>D17/Récapitulatif!$B$18</f>
        <v>0</v>
      </c>
      <c r="J17" s="85">
        <f>E17/Récapitulatif!$B$18</f>
        <v>0</v>
      </c>
      <c r="K17" s="85"/>
      <c r="L17" s="87"/>
      <c r="M17" s="43"/>
      <c r="N17" s="17">
        <f>IF((L17="Egypte"),J19,"")</f>
      </c>
      <c r="O17" s="17">
        <f>IF((M17="Egypte"),K19,"")</f>
      </c>
      <c r="P17" s="19">
        <f>IF((L17=$P$2),J17,"")</f>
      </c>
      <c r="Q17" s="19">
        <f>IF((L17=$Q$2),J17,"")</f>
      </c>
      <c r="R17" s="26">
        <f>IF((L17=$R$2),J17,"")</f>
      </c>
      <c r="S17" s="19">
        <f>IF((L17=$S$2),J17,"")</f>
      </c>
      <c r="T17" s="19">
        <f>IF((L17=$T$2),J17,"")</f>
      </c>
      <c r="U17" s="19">
        <f>IF((L17=$U$2),J17,"")</f>
      </c>
      <c r="V17" s="26">
        <f>IF((L17=$V$2),J17,"")</f>
      </c>
    </row>
    <row r="18" spans="1:22" ht="12.75" customHeight="1">
      <c r="A18" s="86"/>
      <c r="B18" s="86"/>
      <c r="C18" s="34"/>
      <c r="D18" s="82"/>
      <c r="E18" s="23">
        <v>0</v>
      </c>
      <c r="F18" s="15"/>
      <c r="G18" s="15"/>
      <c r="H18" s="15"/>
      <c r="I18" s="84">
        <f>D18/Récapitulatif!$B$18</f>
        <v>0</v>
      </c>
      <c r="J18" s="85">
        <f>E18/Récapitulatif!$B$18</f>
        <v>0</v>
      </c>
      <c r="K18" s="85"/>
      <c r="L18" s="87"/>
      <c r="M18" s="43"/>
      <c r="N18" s="17">
        <f>IF((L18="Egypte"),J20,"")</f>
      </c>
      <c r="O18" s="17">
        <f>IF((M18="Egypte"),K20,"")</f>
      </c>
      <c r="P18" s="19">
        <f>IF((L18=$P$2),J18,"")</f>
      </c>
      <c r="Q18" s="19">
        <f>IF((L18=$Q$2),J18,"")</f>
      </c>
      <c r="R18" s="26">
        <f>IF((L18=$R$2),J18,"")</f>
      </c>
      <c r="S18" s="19">
        <f>IF((L18=$S$2),J18,"")</f>
      </c>
      <c r="T18" s="19">
        <f>IF((L18=$T$2),J18,"")</f>
      </c>
      <c r="U18" s="19">
        <f>IF((L18=$U$2),J18,"")</f>
      </c>
      <c r="V18" s="26">
        <f>IF((L18=$V$2),J18,"")</f>
      </c>
    </row>
    <row r="19" spans="1:22" ht="12.75" customHeight="1">
      <c r="A19" s="86"/>
      <c r="B19" s="86"/>
      <c r="C19" s="34"/>
      <c r="D19" s="82"/>
      <c r="E19" s="23">
        <v>0</v>
      </c>
      <c r="F19" s="15"/>
      <c r="G19" s="15"/>
      <c r="H19" s="15"/>
      <c r="I19" s="84">
        <f>D19/Récapitulatif!$B$18</f>
        <v>0</v>
      </c>
      <c r="J19" s="85">
        <f>E19/Récapitulatif!$B$18</f>
        <v>0</v>
      </c>
      <c r="K19" s="85"/>
      <c r="L19" s="87"/>
      <c r="M19" s="43"/>
      <c r="N19" s="17">
        <f>IF((L19="Egypte"),J21,"")</f>
      </c>
      <c r="O19" s="17">
        <f>IF((M19="Egypte"),K21,"")</f>
      </c>
      <c r="P19" s="19">
        <f>IF((L19=$P$2),J19,"")</f>
      </c>
      <c r="Q19" s="19">
        <f>IF((L19=$Q$2),J19,"")</f>
      </c>
      <c r="R19" s="26">
        <f>IF((L19=$R$2),J19,"")</f>
      </c>
      <c r="S19" s="19">
        <f>IF((L19=$S$2),J19,"")</f>
      </c>
      <c r="T19" s="19">
        <f>IF((L19=$T$2),J19,"")</f>
      </c>
      <c r="U19" s="19">
        <f>IF((L19=$U$2),J19,"")</f>
      </c>
      <c r="V19" s="26">
        <f>IF((L19=$V$2),J19,"")</f>
      </c>
    </row>
    <row r="20" spans="1:22" ht="66.75" customHeight="1">
      <c r="A20" s="91" t="s">
        <v>70</v>
      </c>
      <c r="B20" s="91"/>
      <c r="C20" s="34"/>
      <c r="D20" s="82"/>
      <c r="E20" s="83"/>
      <c r="F20" s="15"/>
      <c r="G20" s="15"/>
      <c r="H20" s="15"/>
      <c r="I20" s="84"/>
      <c r="J20" s="85"/>
      <c r="K20" s="85"/>
      <c r="L20" s="87"/>
      <c r="M20" s="43"/>
      <c r="N20" s="17">
        <f>IF((L20="Egypte"),J22,"")</f>
      </c>
      <c r="O20" s="17">
        <f>IF((M20="Egypte"),K22,"")</f>
      </c>
      <c r="P20" s="19">
        <f>IF((L20=$P$2),J20,"")</f>
      </c>
      <c r="Q20" s="19">
        <f>IF((L20=$Q$2),J20,"")</f>
      </c>
      <c r="R20" s="26">
        <f>IF((L20=$R$2),J20,"")</f>
      </c>
      <c r="S20" s="19">
        <f>IF((L20=$S$2),J20,"")</f>
      </c>
      <c r="T20" s="19">
        <f>IF((L20=$T$2),J20,"")</f>
      </c>
      <c r="U20" s="19">
        <f>IF((L20=$U$2),J20,"")</f>
      </c>
      <c r="V20" s="26">
        <f>IF((L20=$V$2),J20,"")</f>
      </c>
    </row>
    <row r="21" spans="1:22" ht="12.75" customHeight="1">
      <c r="A21" s="86"/>
      <c r="B21" s="86"/>
      <c r="C21" s="34"/>
      <c r="D21" s="82"/>
      <c r="E21" s="23">
        <v>0</v>
      </c>
      <c r="F21" s="15"/>
      <c r="G21" s="15"/>
      <c r="H21" s="15"/>
      <c r="I21" s="84">
        <f>D21/Récapitulatif!$B$18</f>
        <v>0</v>
      </c>
      <c r="J21" s="85">
        <f>E21/Récapitulatif!$B$18</f>
        <v>0</v>
      </c>
      <c r="K21" s="85"/>
      <c r="L21" s="87"/>
      <c r="M21" s="43"/>
      <c r="N21" s="17">
        <f>IF((L21="Egypte"),J23,"")</f>
      </c>
      <c r="O21" s="17">
        <f>IF((M21="Egypte"),K23,"")</f>
      </c>
      <c r="P21" s="19">
        <f>IF((L21=$P$2),J21,"")</f>
      </c>
      <c r="Q21" s="19">
        <f>IF((L21=$Q$2),J21,"")</f>
      </c>
      <c r="R21" s="26">
        <f>IF((L21=$R$2),J21,"")</f>
      </c>
      <c r="S21" s="19">
        <f>IF((L21=$S$2),J21,"")</f>
      </c>
      <c r="T21" s="19">
        <f>IF((L21=$T$2),J21,"")</f>
      </c>
      <c r="U21" s="19">
        <f>IF((L21=$U$2),J21,"")</f>
      </c>
      <c r="V21" s="26">
        <f>IF((L21=$V$2),J21,"")</f>
      </c>
    </row>
    <row r="22" spans="1:22" ht="12.75" customHeight="1">
      <c r="A22" s="86"/>
      <c r="B22" s="86"/>
      <c r="C22" s="34"/>
      <c r="D22" s="82"/>
      <c r="E22" s="23">
        <v>0</v>
      </c>
      <c r="F22" s="15"/>
      <c r="G22" s="15"/>
      <c r="H22" s="15"/>
      <c r="I22" s="84">
        <f>D22/Récapitulatif!$B$18</f>
        <v>0</v>
      </c>
      <c r="J22" s="85">
        <f>E22/Récapitulatif!$B$18</f>
        <v>0</v>
      </c>
      <c r="K22" s="85"/>
      <c r="L22" s="87"/>
      <c r="M22" s="43"/>
      <c r="N22" s="17">
        <f>IF((L22="Egypte"),J24,"")</f>
      </c>
      <c r="O22" s="17">
        <f>IF((M22="Egypte"),K24,"")</f>
      </c>
      <c r="P22" s="45">
        <f>IF((L22=$P$2),J22,"")</f>
      </c>
      <c r="Q22" s="45">
        <f>IF((L22=$Q$2),J22,"")</f>
      </c>
      <c r="R22" s="26">
        <f>IF((L22=$R$2),J22,"")</f>
      </c>
      <c r="S22" s="19">
        <f>IF((L22=$S$2),J22,"")</f>
      </c>
      <c r="T22" s="19">
        <f>IF((L22=$T$2),J22,"")</f>
      </c>
      <c r="U22" s="19">
        <f>IF((L22=$U$2),J22,"")</f>
      </c>
      <c r="V22" s="26">
        <f>IF((L22=$V$2),J22,"")</f>
      </c>
    </row>
    <row r="23" spans="1:19" ht="12.75" customHeight="1">
      <c r="A23" s="86"/>
      <c r="B23" s="86"/>
      <c r="C23" s="34"/>
      <c r="D23" s="82"/>
      <c r="E23" s="23">
        <v>0</v>
      </c>
      <c r="F23" s="15"/>
      <c r="G23" s="15"/>
      <c r="H23" s="15"/>
      <c r="I23" s="84">
        <f>D23/Récapitulatif!$B$18</f>
        <v>0</v>
      </c>
      <c r="J23" s="85">
        <f>E23/Récapitulatif!$B$18</f>
        <v>0</v>
      </c>
      <c r="K23" s="85"/>
      <c r="L23" s="87"/>
      <c r="M23" s="43"/>
      <c r="N23" s="17">
        <f>IF((L23="Egypte"),J25,"")</f>
      </c>
      <c r="O23" s="17">
        <f>IF((M23="Egypte"),K25,"")</f>
      </c>
      <c r="P23" s="92">
        <f>IF((L23=$P$2),J23,"")</f>
      </c>
      <c r="Q23" s="92">
        <f>IF((L23=$Q$2),J23,"")</f>
      </c>
      <c r="R23" s="93"/>
      <c r="S23" s="58"/>
    </row>
    <row r="24" spans="1:19" ht="12.75" customHeight="1">
      <c r="A24" s="86"/>
      <c r="B24" s="86"/>
      <c r="C24" s="34"/>
      <c r="D24" s="82"/>
      <c r="E24" s="23">
        <v>0</v>
      </c>
      <c r="F24" s="15"/>
      <c r="G24" s="15"/>
      <c r="H24" s="15"/>
      <c r="I24" s="84">
        <f>D24/Récapitulatif!$B$18</f>
        <v>0</v>
      </c>
      <c r="J24" s="85">
        <f>E24/Récapitulatif!$B$18</f>
        <v>0</v>
      </c>
      <c r="K24" s="85"/>
      <c r="L24" s="87"/>
      <c r="M24" s="43"/>
      <c r="N24" s="17">
        <f>IF((L24="Egypte"),J26,"")</f>
      </c>
      <c r="O24" s="17">
        <f>IF((M24="Egypte"),K26,"")</f>
      </c>
      <c r="P24" s="92">
        <f>IF((L24=$P$2),J24,"")</f>
      </c>
      <c r="Q24" s="92">
        <f>IF((L24=$Q$2),J24,"")</f>
      </c>
      <c r="R24" s="93"/>
      <c r="S24" s="58"/>
    </row>
    <row r="25" spans="1:19" ht="12.75" customHeight="1">
      <c r="A25" s="86"/>
      <c r="B25" s="86"/>
      <c r="C25" s="34"/>
      <c r="D25" s="82"/>
      <c r="E25" s="23">
        <v>0</v>
      </c>
      <c r="F25" s="15"/>
      <c r="G25" s="15"/>
      <c r="H25" s="15"/>
      <c r="I25" s="84">
        <f>D25/Récapitulatif!$B$18</f>
        <v>0</v>
      </c>
      <c r="J25" s="85">
        <f>E25/Récapitulatif!$B$18</f>
        <v>0</v>
      </c>
      <c r="K25" s="85"/>
      <c r="L25" s="87"/>
      <c r="M25" s="43"/>
      <c r="N25" s="17">
        <f>IF((L25="Egypte"),J27,"")</f>
      </c>
      <c r="O25" s="17">
        <f>IF((M25="Egypte"),K27,"")</f>
      </c>
      <c r="P25" s="92">
        <f>IF((L25=$P$2),J25,"")</f>
      </c>
      <c r="Q25" s="92">
        <f>IF((L25=$Q$2),J25,"")</f>
      </c>
      <c r="R25" s="93"/>
      <c r="S25" s="58"/>
    </row>
    <row r="26" spans="1:19" ht="12.75" customHeight="1">
      <c r="A26" s="86"/>
      <c r="B26" s="86"/>
      <c r="C26" s="34"/>
      <c r="D26" s="82"/>
      <c r="E26" s="23">
        <v>0</v>
      </c>
      <c r="F26" s="15"/>
      <c r="G26" s="15"/>
      <c r="H26" s="15"/>
      <c r="I26" s="84">
        <f>D26/Récapitulatif!$B$18</f>
        <v>0</v>
      </c>
      <c r="J26" s="85">
        <f>E26/Récapitulatif!$B$18</f>
        <v>0</v>
      </c>
      <c r="K26" s="85"/>
      <c r="L26" s="87"/>
      <c r="M26" s="43"/>
      <c r="N26" s="17">
        <f>IF((L26="Egypte"),J28,"")</f>
      </c>
      <c r="O26" s="17">
        <f>IF((M26="Egypte"),K28,"")</f>
      </c>
      <c r="P26" s="94">
        <f>IF((L26=$P$2),J26,"")</f>
      </c>
      <c r="Q26" s="94">
        <f>IF((L26=$Q$2),J26,"")</f>
      </c>
      <c r="R26" s="93"/>
      <c r="S26" s="58"/>
    </row>
    <row r="27" spans="1:22" ht="36" customHeight="1">
      <c r="A27" s="46" t="s">
        <v>71</v>
      </c>
      <c r="B27" s="46"/>
      <c r="C27" s="9"/>
      <c r="D27" s="95">
        <v>3360</v>
      </c>
      <c r="E27" s="96">
        <f>SUM(E4:E26)</f>
        <v>76.23694442326752</v>
      </c>
      <c r="F27" s="97"/>
      <c r="G27" s="97"/>
      <c r="H27" s="97"/>
      <c r="I27" s="84">
        <f>D27/Récapitulatif!$B$18</f>
        <v>0.03552457962580776</v>
      </c>
      <c r="J27" s="98">
        <f>E27/Récapitulatif!$B$18</f>
        <v>0.0008060373222001929</v>
      </c>
      <c r="K27" s="98"/>
      <c r="L27" s="99"/>
      <c r="M27" s="46"/>
      <c r="N27" s="100">
        <f>SUM(N3:N26)</f>
        <v>0</v>
      </c>
      <c r="O27" s="100">
        <f>SUM(O3:O26)</f>
        <v>0</v>
      </c>
      <c r="P27" s="100">
        <f>SUM(P3:P26)</f>
        <v>0</v>
      </c>
      <c r="Q27" s="100">
        <f>SUM(Q3:Q26)</f>
        <v>0.0008060373222001929</v>
      </c>
      <c r="R27" s="100">
        <f>SUM(R3:R26)</f>
        <v>0</v>
      </c>
      <c r="S27" s="100">
        <f>SUM(S3:S26)</f>
        <v>0</v>
      </c>
      <c r="T27" s="100">
        <f>SUM(T3:T26)</f>
        <v>0</v>
      </c>
      <c r="U27" s="100">
        <f>SUM(U3:U26)</f>
        <v>0</v>
      </c>
      <c r="V27" s="100">
        <f>SUM(V3:V26)</f>
        <v>0</v>
      </c>
    </row>
    <row r="28" spans="1:19" ht="12.75" customHeight="1">
      <c r="A28" s="101"/>
      <c r="B28" s="101"/>
      <c r="C28" s="102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57"/>
      <c r="O28" s="57"/>
      <c r="P28" s="57"/>
      <c r="Q28" s="57"/>
      <c r="R28" s="58"/>
      <c r="S28" s="58"/>
    </row>
  </sheetData>
  <sheetProtection selectLockedCells="1" selectUnlockedCells="1"/>
  <mergeCells count="3">
    <mergeCell ref="F1:H1"/>
    <mergeCell ref="K1:L1"/>
    <mergeCell ref="N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="74" zoomScaleNormal="74" workbookViewId="0" topLeftCell="A1">
      <pane xSplit="1" ySplit="2" topLeftCell="D27" activePane="bottomRight" state="frozen"/>
      <selection pane="topLeft" activeCell="A1" sqref="A1"/>
      <selection pane="topRight" activeCell="D1" sqref="D1"/>
      <selection pane="bottomLeft" activeCell="A27" sqref="A27"/>
      <selection pane="bottomRight" activeCell="G37" sqref="G37"/>
    </sheetView>
  </sheetViews>
  <sheetFormatPr defaultColWidth="28.57421875" defaultRowHeight="12.75" customHeight="1"/>
  <cols>
    <col min="1" max="1" width="28.140625" style="0" customWidth="1"/>
    <col min="2" max="2" width="13.28125" style="0" customWidth="1"/>
    <col min="3" max="3" width="20.28125" style="0" customWidth="1"/>
    <col min="4" max="4" width="16.7109375" style="0" customWidth="1"/>
    <col min="5" max="5" width="19.8515625" style="0" customWidth="1"/>
    <col min="6" max="8" width="12.57421875" style="0" customWidth="1"/>
    <col min="9" max="9" width="16.57421875" style="0" customWidth="1"/>
    <col min="10" max="10" width="15.140625" style="0" customWidth="1"/>
    <col min="11" max="11" width="16.7109375" style="0" customWidth="1"/>
    <col min="12" max="12" width="13.00390625" style="0" customWidth="1"/>
    <col min="13" max="13" width="28.140625" style="103" customWidth="1"/>
    <col min="14" max="21" width="28.140625" style="0" customWidth="1"/>
    <col min="22" max="22" width="28.140625" style="53" customWidth="1"/>
    <col min="23" max="16384" width="28.140625" style="0" customWidth="1"/>
  </cols>
  <sheetData>
    <row r="1" spans="1:20" ht="111.75" customHeight="1">
      <c r="A1" s="1" t="s">
        <v>72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/>
      <c r="H1" s="4"/>
      <c r="I1" s="3" t="s">
        <v>6</v>
      </c>
      <c r="J1" s="2" t="s">
        <v>7</v>
      </c>
      <c r="K1" s="5" t="s">
        <v>8</v>
      </c>
      <c r="L1" s="5"/>
      <c r="M1" s="104" t="s">
        <v>65</v>
      </c>
      <c r="N1" s="7" t="s">
        <v>10</v>
      </c>
      <c r="O1" s="7"/>
      <c r="P1" s="7"/>
      <c r="Q1" s="7"/>
      <c r="R1" s="105"/>
      <c r="S1" s="106"/>
      <c r="T1" s="61"/>
    </row>
    <row r="2" spans="1:22" ht="104.25" customHeight="1">
      <c r="A2" s="7" t="s">
        <v>11</v>
      </c>
      <c r="B2" s="5"/>
      <c r="C2" s="5"/>
      <c r="D2" s="8"/>
      <c r="E2" s="5"/>
      <c r="F2" s="9" t="s">
        <v>73</v>
      </c>
      <c r="G2" s="9" t="s">
        <v>13</v>
      </c>
      <c r="H2" s="9" t="s">
        <v>14</v>
      </c>
      <c r="I2" s="8"/>
      <c r="J2" s="5"/>
      <c r="K2" s="9" t="s">
        <v>15</v>
      </c>
      <c r="L2" s="9" t="s">
        <v>16</v>
      </c>
      <c r="M2" s="107"/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24</v>
      </c>
      <c r="V2" s="108" t="s">
        <v>25</v>
      </c>
    </row>
    <row r="3" spans="1:22" ht="12.75" customHeight="1">
      <c r="A3" s="12" t="s">
        <v>74</v>
      </c>
      <c r="B3" s="12"/>
      <c r="C3" s="13"/>
      <c r="D3" s="80"/>
      <c r="E3" s="109"/>
      <c r="F3" s="13"/>
      <c r="G3" s="13"/>
      <c r="H3" s="13"/>
      <c r="I3" s="81"/>
      <c r="J3" s="13"/>
      <c r="K3" s="13"/>
      <c r="L3" s="13"/>
      <c r="M3" s="110"/>
      <c r="N3" s="17">
        <f>IF((L3="Egypte"),J5,"")</f>
      </c>
      <c r="O3" s="18">
        <f>IF((L3="Gabon"),J3,"")</f>
      </c>
      <c r="P3" s="18">
        <f>IF((L3="Maroc"),J3,"")</f>
      </c>
      <c r="Q3" s="18">
        <f>IF((L3="France"),J3,"")</f>
      </c>
      <c r="R3" s="17"/>
      <c r="S3" s="18"/>
      <c r="T3" s="18"/>
      <c r="U3" s="18"/>
      <c r="V3" s="111"/>
    </row>
    <row r="4" spans="1:22" ht="12.75" customHeight="1">
      <c r="A4" s="112" t="s">
        <v>75</v>
      </c>
      <c r="B4" s="112"/>
      <c r="C4" s="34"/>
      <c r="D4" s="113"/>
      <c r="E4" s="109"/>
      <c r="F4" s="31"/>
      <c r="G4" s="31"/>
      <c r="H4" s="31"/>
      <c r="I4" s="114"/>
      <c r="J4" s="115"/>
      <c r="K4" s="115"/>
      <c r="L4" s="34"/>
      <c r="M4" s="24"/>
      <c r="N4" s="26">
        <f>IF((L4=$N$2),J4,"")</f>
      </c>
      <c r="O4" s="19">
        <f>IF((L4=$O$2),J4,"")</f>
      </c>
      <c r="P4" s="19">
        <f>IF((L4=$P$2),J4,"")</f>
      </c>
      <c r="Q4" s="19">
        <f>IF((L4=$Q$2),J4,"")</f>
      </c>
      <c r="R4" s="26">
        <f>IF((L4=$R$2),J4,"")</f>
      </c>
      <c r="S4" s="19">
        <f>IF((L4=$S$2),J4,"")</f>
      </c>
      <c r="T4" s="19">
        <f>IF((L4=$T$2),J4,"")</f>
      </c>
      <c r="U4" s="19">
        <f>IF((L4=$U$2),J4,"")</f>
      </c>
      <c r="V4" s="116">
        <f>IF((L4=$V$2),J4,"")</f>
      </c>
    </row>
    <row r="5" spans="1:22" ht="12.75" customHeight="1">
      <c r="A5" s="36" t="s">
        <v>76</v>
      </c>
      <c r="B5" s="36" t="s">
        <v>77</v>
      </c>
      <c r="C5" s="34" t="s">
        <v>78</v>
      </c>
      <c r="D5" s="113"/>
      <c r="E5" s="117">
        <v>642.2</v>
      </c>
      <c r="F5" s="31"/>
      <c r="G5" s="31"/>
      <c r="H5" s="31"/>
      <c r="I5" s="114">
        <f>D5/Récapitulatif!$B$18</f>
        <v>0</v>
      </c>
      <c r="J5" s="115">
        <f>E5/Récapitulatif!$B$18</f>
        <v>0.006789846736813615</v>
      </c>
      <c r="K5" s="115" t="s">
        <v>18</v>
      </c>
      <c r="L5" s="34" t="s">
        <v>18</v>
      </c>
      <c r="M5" s="24">
        <f>SUM(N5:V5)</f>
        <v>0.006789846736813615</v>
      </c>
      <c r="N5" s="26">
        <f>IF((L5=$N$2),J5,"")</f>
      </c>
      <c r="O5" s="19">
        <f>IF((L5=$O$2),J5,"")</f>
        <v>0.006789846736813615</v>
      </c>
      <c r="P5" s="19">
        <f>IF((L5=$P$2),J5,"")</f>
      </c>
      <c r="Q5" s="19">
        <f>IF((L5=$Q$2),J5,"")</f>
      </c>
      <c r="R5" s="26">
        <f>IF((L5=$R$2),J5,"")</f>
      </c>
      <c r="S5" s="19">
        <f>IF((L5=$S$2),J5,"")</f>
      </c>
      <c r="T5" s="19">
        <f>IF((L5=$T$2),J5,"")</f>
      </c>
      <c r="U5" s="19">
        <f>IF((L5=$U$2),J5,"")</f>
      </c>
      <c r="V5" s="116">
        <f>IF((L5=$V$2),J5,"")</f>
      </c>
    </row>
    <row r="6" spans="1:22" ht="12.75" customHeight="1">
      <c r="A6" s="36" t="s">
        <v>79</v>
      </c>
      <c r="B6" s="118">
        <v>39942</v>
      </c>
      <c r="C6" s="34" t="s">
        <v>80</v>
      </c>
      <c r="D6" s="113"/>
      <c r="E6" s="117">
        <v>550.67</v>
      </c>
      <c r="F6" s="31"/>
      <c r="G6" s="31"/>
      <c r="H6" s="31"/>
      <c r="I6" s="114">
        <f>D6/Récapitulatif!$B$18</f>
        <v>0</v>
      </c>
      <c r="J6" s="115">
        <f>E6/Récapitulatif!$B$18</f>
        <v>0.005822119125757012</v>
      </c>
      <c r="K6" s="115" t="s">
        <v>18</v>
      </c>
      <c r="L6" s="34" t="s">
        <v>18</v>
      </c>
      <c r="M6" s="24">
        <f>SUM(N6:V6)</f>
        <v>0.005822119125757012</v>
      </c>
      <c r="N6" s="26">
        <f>IF((L6=$N$2),J6,"")</f>
      </c>
      <c r="O6" s="19">
        <f>IF((L6=$O$2),J6,"")</f>
        <v>0.005822119125757012</v>
      </c>
      <c r="P6" s="19">
        <f>IF((L6=$P$2),J6,"")</f>
      </c>
      <c r="Q6" s="19">
        <f>IF((L6=$Q$2),J6,"")</f>
      </c>
      <c r="R6" s="26">
        <f>IF((L6=$R$2),J6,"")</f>
      </c>
      <c r="S6" s="19">
        <f>IF((L6=$S$2),J6,"")</f>
      </c>
      <c r="T6" s="19">
        <f>IF((L6=$T$2),J6,"")</f>
      </c>
      <c r="U6" s="19">
        <f>IF((L6=$U$2),J6,"")</f>
      </c>
      <c r="V6" s="116">
        <f>IF((L6=$V$2),J6,"")</f>
      </c>
    </row>
    <row r="7" spans="1:22" ht="12.75" customHeight="1">
      <c r="A7" s="36" t="s">
        <v>81</v>
      </c>
      <c r="B7" s="118" t="s">
        <v>82</v>
      </c>
      <c r="C7" s="34" t="s">
        <v>83</v>
      </c>
      <c r="D7" s="113"/>
      <c r="E7" s="119">
        <v>550.69</v>
      </c>
      <c r="F7" s="31"/>
      <c r="G7" s="31"/>
      <c r="H7" s="31"/>
      <c r="I7" s="114">
        <f>D7/Récapitulatif!$B$18</f>
        <v>0</v>
      </c>
      <c r="J7" s="115">
        <f>E7/Récapitulatif!$B$18</f>
        <v>0.0058223305815881185</v>
      </c>
      <c r="K7" s="115" t="s">
        <v>18</v>
      </c>
      <c r="L7" s="34" t="s">
        <v>21</v>
      </c>
      <c r="M7" s="24">
        <f>SUM(N7:V7)</f>
        <v>0.0058223305815881185</v>
      </c>
      <c r="N7" s="26">
        <f>IF((L7=$N$2),J7,"")</f>
      </c>
      <c r="O7" s="19">
        <f>IF((L7=$O$2),J7,"")</f>
      </c>
      <c r="P7" s="19">
        <f>IF((L7=$P$2),J7,"")</f>
      </c>
      <c r="Q7" s="19">
        <f>IF((L7=$Q$2),J7,"")</f>
      </c>
      <c r="R7" s="26">
        <f>IF((L7=$R$2),J7,"")</f>
        <v>0.0058223305815881185</v>
      </c>
      <c r="S7" s="19">
        <f>IF((L7=$S$2),J7,"")</f>
      </c>
      <c r="T7" s="19">
        <f>IF((L7=$T$2),J7,"")</f>
      </c>
      <c r="U7" s="19">
        <f>IF((L7=$U$2),J7,"")</f>
      </c>
      <c r="V7" s="116">
        <f>IF((L7=$V$2),J7,"")</f>
      </c>
    </row>
    <row r="8" spans="1:22" ht="12.75" customHeight="1">
      <c r="A8" s="36" t="s">
        <v>84</v>
      </c>
      <c r="B8" s="120">
        <v>40003</v>
      </c>
      <c r="C8" s="34" t="s">
        <v>85</v>
      </c>
      <c r="D8" s="113"/>
      <c r="E8" s="119">
        <v>120</v>
      </c>
      <c r="F8" s="31"/>
      <c r="G8" s="31"/>
      <c r="H8" s="31"/>
      <c r="I8" s="114">
        <f>D8/Récapitulatif!$B$18</f>
        <v>0</v>
      </c>
      <c r="J8" s="115">
        <f>E8/Récapitulatif!$B$18</f>
        <v>0.0012687349866359915</v>
      </c>
      <c r="K8" s="115" t="s">
        <v>18</v>
      </c>
      <c r="L8" s="34" t="s">
        <v>18</v>
      </c>
      <c r="M8" s="24">
        <f>SUM(N8:V8)</f>
        <v>0.0012687349866359915</v>
      </c>
      <c r="N8" s="26">
        <f>IF((L8=$N$2),J8,"")</f>
      </c>
      <c r="O8" s="19">
        <f>IF((L8=$O$2),J8,"")</f>
        <v>0.0012687349866359915</v>
      </c>
      <c r="P8" s="19">
        <f>IF((L8=$P$2),J8,"")</f>
      </c>
      <c r="Q8" s="19">
        <f>IF((L8=$Q$2),J8,"")</f>
      </c>
      <c r="R8" s="26">
        <f>IF((L8=$R$2),J8,"")</f>
      </c>
      <c r="S8" s="19">
        <f>IF((L8=$S$2),J8,"")</f>
      </c>
      <c r="T8" s="19">
        <f>IF((L8=$T$2),J8,"")</f>
      </c>
      <c r="U8" s="19">
        <f>IF((L8=$U$2),J8,"")</f>
      </c>
      <c r="V8" s="116">
        <f>IF((L8=$V$2),J8,"")</f>
      </c>
    </row>
    <row r="9" spans="1:22" ht="12.75" customHeight="1">
      <c r="A9" s="36" t="s">
        <v>86</v>
      </c>
      <c r="B9" s="118">
        <v>40034</v>
      </c>
      <c r="C9" s="34" t="s">
        <v>87</v>
      </c>
      <c r="D9" s="113"/>
      <c r="E9" s="119">
        <v>83</v>
      </c>
      <c r="F9" s="31"/>
      <c r="G9" s="31"/>
      <c r="H9" s="31"/>
      <c r="I9" s="114">
        <f>D9/Récapitulatif!$B$18</f>
        <v>0</v>
      </c>
      <c r="J9" s="115">
        <f>E9/Récapitulatif!$B$18</f>
        <v>0.0008775416990898942</v>
      </c>
      <c r="K9" s="115" t="s">
        <v>18</v>
      </c>
      <c r="L9" s="34" t="s">
        <v>18</v>
      </c>
      <c r="M9" s="24">
        <f>SUM(N9:V9)</f>
        <v>0.0008775416990898942</v>
      </c>
      <c r="N9" s="26">
        <f>IF((L9=$N$2),J9,"")</f>
      </c>
      <c r="O9" s="19">
        <f>IF((L9=$O$2),J9,"")</f>
        <v>0.0008775416990898942</v>
      </c>
      <c r="P9" s="19">
        <f>IF((L9=$P$2),J9,"")</f>
      </c>
      <c r="Q9" s="19">
        <f>IF((L9=$Q$2),J9,"")</f>
      </c>
      <c r="R9" s="26">
        <f>IF((L9=$R$2),J9,"")</f>
      </c>
      <c r="S9" s="19">
        <f>IF((L9=$S$2),J9,"")</f>
      </c>
      <c r="T9" s="19">
        <f>IF((L9=$T$2),J9,"")</f>
      </c>
      <c r="U9" s="19">
        <f>IF((L9=$U$2),J9,"")</f>
      </c>
      <c r="V9" s="116">
        <f>IF((L9=$V$2),J9,"")</f>
      </c>
    </row>
    <row r="10" spans="1:22" ht="12.75" customHeight="1">
      <c r="A10" s="36" t="s">
        <v>88</v>
      </c>
      <c r="B10" s="118">
        <v>40179</v>
      </c>
      <c r="C10" s="34" t="s">
        <v>80</v>
      </c>
      <c r="D10" s="113"/>
      <c r="E10" s="119">
        <v>550.67</v>
      </c>
      <c r="F10" s="31"/>
      <c r="G10" s="31"/>
      <c r="H10" s="31"/>
      <c r="I10" s="114">
        <f>D10/Récapitulatif!$B$18</f>
        <v>0</v>
      </c>
      <c r="J10" s="115">
        <f>E10/Récapitulatif!$B$18</f>
        <v>0.005822119125757012</v>
      </c>
      <c r="K10" s="115" t="s">
        <v>18</v>
      </c>
      <c r="L10" s="115" t="s">
        <v>18</v>
      </c>
      <c r="M10" s="24">
        <f>SUM(N10:V10)</f>
        <v>0.005822119125757012</v>
      </c>
      <c r="N10" s="26">
        <f>IF((L10=$N$2),J10,"")</f>
      </c>
      <c r="O10" s="19">
        <f>IF((L10=$O$2),J10,"")</f>
        <v>0.005822119125757012</v>
      </c>
      <c r="P10" s="19">
        <f>IF((L10=$P$2),J10,"")</f>
      </c>
      <c r="Q10" s="19">
        <f>IF((L10=$Q$2),J10,"")</f>
      </c>
      <c r="R10" s="26">
        <f>IF((L10=$R$2),J10,"")</f>
      </c>
      <c r="S10" s="19">
        <f>IF((L10=$S$2),J10,"")</f>
      </c>
      <c r="T10" s="19">
        <f>IF((L10=$T$2),J10,"")</f>
      </c>
      <c r="U10" s="19">
        <f>IF((L10=$U$2),J10,"")</f>
      </c>
      <c r="V10" s="116">
        <f>IF((L10=$V$2),J10,"")</f>
      </c>
    </row>
    <row r="11" spans="1:22" ht="25.5" customHeight="1">
      <c r="A11" s="36" t="s">
        <v>89</v>
      </c>
      <c r="B11" s="36" t="s">
        <v>90</v>
      </c>
      <c r="C11" s="34" t="s">
        <v>91</v>
      </c>
      <c r="D11" s="113"/>
      <c r="E11" s="119">
        <v>13.4</v>
      </c>
      <c r="F11" s="31"/>
      <c r="G11" s="31"/>
      <c r="H11" s="31"/>
      <c r="I11" s="114">
        <f>D11/Récapitulatif!$B$18</f>
        <v>0</v>
      </c>
      <c r="J11" s="115">
        <f>E11/Récapitulatif!$B$18</f>
        <v>0.00014167540684101906</v>
      </c>
      <c r="K11" s="115" t="s">
        <v>18</v>
      </c>
      <c r="L11" s="115" t="s">
        <v>18</v>
      </c>
      <c r="M11" s="24">
        <f>SUM(N11:V11)</f>
        <v>0.00014167540684101906</v>
      </c>
      <c r="N11" s="26">
        <f>IF((L11=$N$2),J11,"")</f>
      </c>
      <c r="O11" s="121">
        <f>IF((L11=$O$2),J11,"")</f>
        <v>0.00014167540684101906</v>
      </c>
      <c r="P11" s="19">
        <f>IF((L11=$P$2),J11,"")</f>
      </c>
      <c r="Q11" s="19">
        <f>IF((L11=$Q$2),J11,"")</f>
      </c>
      <c r="R11" s="26">
        <f>IF((L11=$R$2),J11,"")</f>
      </c>
      <c r="S11" s="19">
        <f>IF((L11=$S$2),J11,"")</f>
      </c>
      <c r="T11" s="19">
        <f>IF((L11=$T$2),J11,"")</f>
      </c>
      <c r="U11" s="19">
        <f>IF((L11=$U$2),J11,"")</f>
      </c>
      <c r="V11" s="116">
        <f>IF((L11=$V$2),J11,"")</f>
      </c>
    </row>
    <row r="12" spans="1:22" ht="25.5" customHeight="1">
      <c r="A12" s="36" t="s">
        <v>92</v>
      </c>
      <c r="B12" s="36" t="s">
        <v>93</v>
      </c>
      <c r="C12" s="34" t="s">
        <v>94</v>
      </c>
      <c r="D12" s="113"/>
      <c r="E12" s="119">
        <f>F12/H12</f>
        <v>562.6286498437142</v>
      </c>
      <c r="F12" s="31">
        <v>369000</v>
      </c>
      <c r="G12" s="31" t="s">
        <v>30</v>
      </c>
      <c r="H12" s="15">
        <v>655.85</v>
      </c>
      <c r="I12" s="114">
        <f>D12/Récapitulatif!$B$18</f>
        <v>0</v>
      </c>
      <c r="J12" s="115">
        <f>E12/Récapitulatif!$B$18</f>
        <v>0.005948555437837423</v>
      </c>
      <c r="K12" s="115" t="s">
        <v>22</v>
      </c>
      <c r="L12" s="34" t="s">
        <v>22</v>
      </c>
      <c r="M12" s="24">
        <f>SUM(N12:V12)</f>
        <v>0.005948555437837423</v>
      </c>
      <c r="N12" s="26">
        <f>IF((L12=$N$2),J12,"")</f>
      </c>
      <c r="O12" s="19">
        <f>IF((L12=$O$2),J12,"")</f>
      </c>
      <c r="P12" s="19">
        <f>IF((L12=$P$2),J12,"")</f>
      </c>
      <c r="Q12" s="19">
        <f>IF((L12=$Q$2),J12,"")</f>
      </c>
      <c r="R12" s="26">
        <f>IF((L12=$R$2),J12,"")</f>
      </c>
      <c r="S12" s="19">
        <f>IF((L12=$S$2),J12,"")</f>
        <v>0.005948555437837423</v>
      </c>
      <c r="T12" s="19">
        <f>IF((L12=$T$2),J12,"")</f>
      </c>
      <c r="U12" s="19">
        <f>IF((L12=$U$2),J12,"")</f>
      </c>
      <c r="V12" s="116">
        <f>IF((L12=$V$2),J12,"")</f>
      </c>
    </row>
    <row r="13" spans="1:22" ht="24.75" customHeight="1">
      <c r="A13" s="36" t="s">
        <v>95</v>
      </c>
      <c r="B13" s="36" t="s">
        <v>96</v>
      </c>
      <c r="C13" s="34" t="s">
        <v>97</v>
      </c>
      <c r="D13" s="113"/>
      <c r="E13" s="119">
        <f>F13/H13</f>
        <v>1816.2689639399252</v>
      </c>
      <c r="F13" s="31">
        <v>1191200</v>
      </c>
      <c r="G13" s="31" t="s">
        <v>30</v>
      </c>
      <c r="H13" s="15">
        <v>655.85</v>
      </c>
      <c r="I13" s="114">
        <f>D13/Récapitulatif!$B$18</f>
        <v>0</v>
      </c>
      <c r="J13" s="115">
        <f>E13/Récapitulatif!$B$18</f>
        <v>0.019203033164097393</v>
      </c>
      <c r="K13" s="115" t="s">
        <v>23</v>
      </c>
      <c r="L13" s="115" t="s">
        <v>23</v>
      </c>
      <c r="M13" s="24">
        <f>SUM(N13:V13)</f>
        <v>0.019203033164097393</v>
      </c>
      <c r="N13" s="26">
        <f>IF((L13=$N$2),J13,"")</f>
      </c>
      <c r="O13" s="19">
        <f>IF((L13=$O$2),J13,"")</f>
      </c>
      <c r="P13" s="19">
        <f>IF((L13=$P$2),J13,"")</f>
      </c>
      <c r="Q13" s="19">
        <f>IF((L13=$Q$2),J13,"")</f>
      </c>
      <c r="R13" s="26">
        <f>IF((L13=$R$2),J13,"")</f>
      </c>
      <c r="S13" s="19">
        <f>IF((L13=$S$2),J13,"")</f>
      </c>
      <c r="T13" s="19">
        <f>IF((L13=$T$2),J13,"")</f>
        <v>0.019203033164097393</v>
      </c>
      <c r="U13" s="19">
        <f>IF((L13=$U$2),J13,"")</f>
      </c>
      <c r="V13" s="116">
        <f>IF((L13=$V$2),J13,"")</f>
      </c>
    </row>
    <row r="14" spans="1:22" ht="12.75" customHeight="1">
      <c r="A14" s="36" t="s">
        <v>98</v>
      </c>
      <c r="B14" s="36" t="s">
        <v>99</v>
      </c>
      <c r="C14" s="34" t="s">
        <v>100</v>
      </c>
      <c r="D14" s="113"/>
      <c r="E14" s="119">
        <f>F14/H14</f>
        <v>729.7400320195167</v>
      </c>
      <c r="F14" s="31">
        <v>478600</v>
      </c>
      <c r="G14" s="31" t="s">
        <v>30</v>
      </c>
      <c r="H14" s="15">
        <v>655.85</v>
      </c>
      <c r="I14" s="114">
        <f>D14/Récapitulatif!$B$18</f>
        <v>0</v>
      </c>
      <c r="J14" s="115">
        <f>E14/Récapitulatif!$B$18</f>
        <v>0.007715389248100246</v>
      </c>
      <c r="K14" s="115" t="s">
        <v>17</v>
      </c>
      <c r="L14" s="115" t="s">
        <v>17</v>
      </c>
      <c r="M14" s="24">
        <f>SUM(N14:V14)</f>
        <v>0.007715389248100246</v>
      </c>
      <c r="N14" s="26">
        <f>IF((L14=$N$2),J14,"")</f>
        <v>0.007715389248100246</v>
      </c>
      <c r="O14" s="19">
        <f>IF((L14=$O$2),J14,"")</f>
      </c>
      <c r="P14" s="19">
        <f>IF((L14=$P$2),J14,"")</f>
      </c>
      <c r="Q14" s="19">
        <f>IF((L14=$Q$2),J14,"")</f>
      </c>
      <c r="R14" s="26">
        <f>IF((L14=$R$2),J14,"")</f>
      </c>
      <c r="S14" s="19">
        <f>IF((L14=$S$2),J14,"")</f>
      </c>
      <c r="T14" s="19">
        <f>IF((L14=$T$2),J14,"")</f>
      </c>
      <c r="U14" s="19">
        <f>IF((L14=$U$2),J14,"")</f>
      </c>
      <c r="V14" s="116">
        <f>IF((L14=$V$2),J14,"")</f>
      </c>
    </row>
    <row r="15" spans="1:22" ht="27" customHeight="1">
      <c r="A15" s="36" t="s">
        <v>101</v>
      </c>
      <c r="B15" s="36" t="s">
        <v>102</v>
      </c>
      <c r="C15" s="34" t="s">
        <v>103</v>
      </c>
      <c r="D15" s="113"/>
      <c r="E15" s="119">
        <f>F15/H15</f>
        <v>320.19516657772357</v>
      </c>
      <c r="F15" s="31">
        <v>210000</v>
      </c>
      <c r="G15" s="31" t="s">
        <v>30</v>
      </c>
      <c r="H15" s="15">
        <v>655.85</v>
      </c>
      <c r="I15" s="114">
        <f>D15/Récapitulatif!$B$18</f>
        <v>0</v>
      </c>
      <c r="J15" s="115">
        <f>E15/Récapitulatif!$B$18</f>
        <v>0.00338535675324081</v>
      </c>
      <c r="K15" s="115" t="s">
        <v>20</v>
      </c>
      <c r="L15" s="115" t="s">
        <v>20</v>
      </c>
      <c r="M15" s="24">
        <f>SUM(N15:V15)</f>
        <v>0.00338535675324081</v>
      </c>
      <c r="N15" s="26">
        <f>IF((L15=$N$2),J15,"")</f>
      </c>
      <c r="O15" s="19">
        <f>IF((L15=$O$2),J15,"")</f>
      </c>
      <c r="P15" s="19">
        <f>IF((L15=$P$2),J15,"")</f>
      </c>
      <c r="Q15" s="19">
        <f>IF((L15=$Q$2),J15,"")</f>
        <v>0.00338535675324081</v>
      </c>
      <c r="R15" s="26">
        <f>IF((L15=$R$2),J15,"")</f>
      </c>
      <c r="S15" s="19">
        <f>IF((L15=$S$2),J15,"")</f>
      </c>
      <c r="T15" s="19">
        <f>IF((L15=$T$2),J15,"")</f>
      </c>
      <c r="U15" s="19">
        <f>IF((L15=$U$2),J15,"")</f>
      </c>
      <c r="V15" s="116">
        <f>IF((L15=$V$2),J15,"")</f>
      </c>
    </row>
    <row r="16" spans="1:22" ht="25.5" customHeight="1">
      <c r="A16" s="36" t="s">
        <v>104</v>
      </c>
      <c r="B16" s="36" t="s">
        <v>105</v>
      </c>
      <c r="C16" s="34" t="s">
        <v>106</v>
      </c>
      <c r="D16" s="113"/>
      <c r="E16" s="119">
        <f>F16*H16</f>
        <v>878.548</v>
      </c>
      <c r="F16" s="31">
        <v>3608</v>
      </c>
      <c r="G16" s="31" t="s">
        <v>107</v>
      </c>
      <c r="H16" s="31">
        <v>0.2435</v>
      </c>
      <c r="I16" s="114">
        <f>D16/Récapitulatif!$B$18</f>
        <v>0</v>
      </c>
      <c r="J16" s="115">
        <f>E16/Récapitulatif!$B$18</f>
        <v>0.009288704875325642</v>
      </c>
      <c r="K16" s="115" t="s">
        <v>24</v>
      </c>
      <c r="L16" s="115" t="s">
        <v>24</v>
      </c>
      <c r="M16" s="24">
        <f>SUM(N16:V16)</f>
        <v>0.009288704875325642</v>
      </c>
      <c r="N16" s="26">
        <f>IF((L16=$N$2),J16,"")</f>
      </c>
      <c r="O16" s="19">
        <f>IF((L16=$O$2),J16,"")</f>
      </c>
      <c r="P16" s="19">
        <f>IF((L16=$P$2),J16,"")</f>
      </c>
      <c r="Q16" s="19">
        <f>IF((L16=$Q$2),J16,"")</f>
      </c>
      <c r="R16" s="26">
        <f>IF((L16=$R$2),J16,"")</f>
      </c>
      <c r="S16" s="19">
        <f>IF((L16=$S$2),J16,"")</f>
      </c>
      <c r="T16" s="19">
        <f>IF((L16=$T$2),J16,"")</f>
      </c>
      <c r="U16" s="19">
        <f>IF((L16=$U$2),J16,"")</f>
        <v>0.009288704875325642</v>
      </c>
      <c r="V16" s="116">
        <f>IF((L16=$V$2),J16,"")</f>
      </c>
    </row>
    <row r="17" spans="1:22" ht="12.75" customHeight="1">
      <c r="A17" s="36" t="s">
        <v>108</v>
      </c>
      <c r="B17" s="36" t="s">
        <v>109</v>
      </c>
      <c r="C17" s="34" t="s">
        <v>69</v>
      </c>
      <c r="D17" s="113"/>
      <c r="E17" s="119">
        <f>F17*H17</f>
        <v>4.4903249999999995</v>
      </c>
      <c r="F17" s="31">
        <v>35</v>
      </c>
      <c r="G17" s="31" t="s">
        <v>110</v>
      </c>
      <c r="H17" s="122">
        <v>0.128295</v>
      </c>
      <c r="I17" s="114">
        <f>D17/Récapitulatif!$B$18</f>
        <v>0</v>
      </c>
      <c r="J17" s="115">
        <f>E17/Récapitulatif!$B$18</f>
        <v>4.7475270240552153E-05</v>
      </c>
      <c r="K17" s="115" t="s">
        <v>25</v>
      </c>
      <c r="L17" s="115" t="s">
        <v>25</v>
      </c>
      <c r="M17" s="24">
        <f>SUM(N17:V17)</f>
        <v>4.7475270240552153E-05</v>
      </c>
      <c r="N17" s="26">
        <f>IF((L17=$N$2),J17,"")</f>
      </c>
      <c r="O17" s="19">
        <f>IF((L17=$O$2),J17,"")</f>
      </c>
      <c r="P17" s="19">
        <f>IF((L17=$P$2),J17,"")</f>
      </c>
      <c r="Q17" s="19">
        <f>IF((L17=$Q$2),J17,"")</f>
      </c>
      <c r="R17" s="26">
        <f>IF((L17=$R$2),J17,"")</f>
      </c>
      <c r="S17" s="19">
        <f>IF((L17=$S$2),J17,"")</f>
      </c>
      <c r="T17" s="19">
        <f>IF((L17=$T$2),J17,"")</f>
      </c>
      <c r="U17" s="19">
        <f>IF((L17=$U$2),J17,"")</f>
      </c>
      <c r="V17" s="116">
        <f>IF((L17=$V$2),J17,"")</f>
        <v>4.7475270240552153E-05</v>
      </c>
    </row>
    <row r="18" spans="1:22" ht="12.75" customHeight="1">
      <c r="A18" s="36" t="s">
        <v>111</v>
      </c>
      <c r="B18" s="36" t="s">
        <v>112</v>
      </c>
      <c r="C18" s="34" t="s">
        <v>69</v>
      </c>
      <c r="D18" s="113"/>
      <c r="E18" s="119">
        <f>F18*H18</f>
        <v>4.4903249999999995</v>
      </c>
      <c r="F18" s="31">
        <v>35</v>
      </c>
      <c r="G18" s="31" t="s">
        <v>110</v>
      </c>
      <c r="H18" s="122">
        <v>0.128295</v>
      </c>
      <c r="I18" s="114">
        <f>D18/Récapitulatif!$B$18</f>
        <v>0</v>
      </c>
      <c r="J18" s="115">
        <f>E18/Récapitulatif!$B$18</f>
        <v>4.7475270240552153E-05</v>
      </c>
      <c r="K18" s="115" t="s">
        <v>25</v>
      </c>
      <c r="L18" s="115" t="s">
        <v>25</v>
      </c>
      <c r="M18" s="24">
        <f>SUM(N18:V18)</f>
        <v>4.7475270240552153E-05</v>
      </c>
      <c r="N18" s="26">
        <f>IF((L18=$N$2),J18,"")</f>
      </c>
      <c r="O18" s="19">
        <f>IF((L18=$O$2),J18,"")</f>
      </c>
      <c r="P18" s="19">
        <f>IF((L18=$P$2),J18,"")</f>
      </c>
      <c r="Q18" s="19">
        <f>IF((L18=$Q$2),J18,"")</f>
      </c>
      <c r="R18" s="26">
        <f>IF((L18=$R$2),J18,"")</f>
      </c>
      <c r="S18" s="19">
        <f>IF((L18=$S$2),J18,"")</f>
      </c>
      <c r="T18" s="19">
        <f>IF((L18=$T$2),J18,"")</f>
      </c>
      <c r="U18" s="19">
        <f>IF((L18=$U$2),J18,"")</f>
      </c>
      <c r="V18" s="116">
        <f>IF((L18=$V$2),J18,"")</f>
        <v>4.7475270240552153E-05</v>
      </c>
    </row>
    <row r="19" spans="1:22" ht="12.75" customHeight="1">
      <c r="A19" s="36" t="s">
        <v>113</v>
      </c>
      <c r="B19" s="36" t="s">
        <v>114</v>
      </c>
      <c r="C19" s="34" t="s">
        <v>115</v>
      </c>
      <c r="D19" s="113"/>
      <c r="E19" s="119">
        <f>F19*H19</f>
        <v>6.41475</v>
      </c>
      <c r="F19" s="31">
        <v>50</v>
      </c>
      <c r="G19" s="31" t="s">
        <v>110</v>
      </c>
      <c r="H19" s="122">
        <v>0.128295</v>
      </c>
      <c r="I19" s="114">
        <f>D19/Récapitulatif!$B$18</f>
        <v>0</v>
      </c>
      <c r="J19" s="115">
        <f>E19/Récapitulatif!$B$18</f>
        <v>6.782181462936022E-05</v>
      </c>
      <c r="K19" s="115" t="s">
        <v>25</v>
      </c>
      <c r="L19" s="115" t="s">
        <v>25</v>
      </c>
      <c r="M19" s="24">
        <f>SUM(N19:V19)</f>
        <v>6.782181462936022E-05</v>
      </c>
      <c r="N19" s="26">
        <f>IF((L19=$N$2),J19,"")</f>
      </c>
      <c r="O19" s="19">
        <f>IF((L19=$O$2),J19,"")</f>
      </c>
      <c r="P19" s="19">
        <f>IF((L19=$P$2),J19,"")</f>
      </c>
      <c r="Q19" s="19">
        <f>IF((L19=$Q$2),J19,"")</f>
      </c>
      <c r="R19" s="26">
        <f>IF((L19=$R$2),J19,"")</f>
      </c>
      <c r="S19" s="19">
        <f>IF((L19=$S$2),J19,"")</f>
      </c>
      <c r="T19" s="19">
        <f>IF((L19=$T$2),J19,"")</f>
      </c>
      <c r="U19" s="19">
        <f>IF((L19=$U$2),J19,"")</f>
      </c>
      <c r="V19" s="116">
        <f>IF((L19=$V$2),J19,"")</f>
        <v>6.782181462936022E-05</v>
      </c>
    </row>
    <row r="20" spans="1:22" ht="21.75" customHeight="1">
      <c r="A20" s="36" t="s">
        <v>116</v>
      </c>
      <c r="B20" s="36" t="s">
        <v>117</v>
      </c>
      <c r="C20" s="34" t="s">
        <v>118</v>
      </c>
      <c r="D20" s="113"/>
      <c r="E20" s="119">
        <v>10</v>
      </c>
      <c r="F20" s="31">
        <v>0</v>
      </c>
      <c r="G20" s="15" t="s">
        <v>30</v>
      </c>
      <c r="H20" s="15">
        <v>655.85</v>
      </c>
      <c r="I20" s="114">
        <f>D20/Récapitulatif!$B$18</f>
        <v>0</v>
      </c>
      <c r="J20" s="115">
        <f>E20/Récapitulatif!$B$18</f>
        <v>0.0001057279155529993</v>
      </c>
      <c r="K20" s="115" t="s">
        <v>20</v>
      </c>
      <c r="L20" s="115" t="s">
        <v>25</v>
      </c>
      <c r="M20" s="24">
        <f>SUM(N20:V20)</f>
        <v>0.0001057279155529993</v>
      </c>
      <c r="N20" s="26">
        <f>IF((L20=$N$2),J20,"")</f>
      </c>
      <c r="O20" s="19">
        <f>IF((L20=$O$2),J20,"")</f>
      </c>
      <c r="P20" s="19">
        <f>IF((L20=$P$2),J20,"")</f>
      </c>
      <c r="Q20" s="19">
        <f>IF((L20=$Q$2),J20,"")</f>
      </c>
      <c r="R20" s="26">
        <f>IF((L20=$R$2),J20,"")</f>
      </c>
      <c r="S20" s="19">
        <f>IF((L20=$S$2),J20,"")</f>
      </c>
      <c r="T20" s="19">
        <f>IF((L20=$T$2),J20,"")</f>
      </c>
      <c r="U20" s="19">
        <f>IF((L20=$U$2),J20,"")</f>
      </c>
      <c r="V20" s="116">
        <f>IF((L20=$V$2),J20,"")</f>
        <v>0.0001057279155529993</v>
      </c>
    </row>
    <row r="21" spans="1:22" ht="12.75" customHeight="1">
      <c r="A21" s="36" t="s">
        <v>119</v>
      </c>
      <c r="B21" s="36" t="s">
        <v>120</v>
      </c>
      <c r="C21" s="34" t="s">
        <v>121</v>
      </c>
      <c r="D21" s="113"/>
      <c r="E21" s="119">
        <f>F21/H21</f>
        <v>3.811847221163376</v>
      </c>
      <c r="F21" s="31">
        <v>2500</v>
      </c>
      <c r="G21" s="31" t="s">
        <v>30</v>
      </c>
      <c r="H21" s="15">
        <v>655.85</v>
      </c>
      <c r="I21" s="114">
        <f>D21/Récapitulatif!$B$18</f>
        <v>0</v>
      </c>
      <c r="J21" s="115">
        <f>E21/Récapitulatif!$B$18</f>
        <v>4.0301866110009646E-05</v>
      </c>
      <c r="K21" s="115" t="s">
        <v>20</v>
      </c>
      <c r="L21" s="115" t="s">
        <v>25</v>
      </c>
      <c r="M21" s="24">
        <f>SUM(N21:V21)</f>
        <v>4.0301866110009646E-05</v>
      </c>
      <c r="N21" s="26">
        <f>IF((L21=$N$2),J21,"")</f>
      </c>
      <c r="O21" s="19">
        <f>IF((L21=$O$2),J21,"")</f>
      </c>
      <c r="P21" s="19">
        <f>IF((L21=$P$2),J21,"")</f>
      </c>
      <c r="Q21" s="19">
        <f>IF((L21=$Q$2),J21,"")</f>
      </c>
      <c r="R21" s="26">
        <f>IF((L21=$R$2),J21,"")</f>
      </c>
      <c r="S21" s="19">
        <f>IF((L21=$S$2),J21,"")</f>
      </c>
      <c r="T21" s="19">
        <f>IF((L21=$T$2),J21,"")</f>
      </c>
      <c r="U21" s="19">
        <f>IF((L21=$U$2),J21,"")</f>
      </c>
      <c r="V21" s="116">
        <f>IF((L21=$V$2),J21,"")</f>
        <v>4.0301866110009646E-05</v>
      </c>
    </row>
    <row r="22" spans="1:22" ht="12.75" customHeight="1">
      <c r="A22" s="36" t="s">
        <v>122</v>
      </c>
      <c r="B22" s="36" t="s">
        <v>123</v>
      </c>
      <c r="C22" s="34" t="s">
        <v>62</v>
      </c>
      <c r="D22" s="113"/>
      <c r="E22" s="119">
        <f>F22*H22</f>
        <v>4.4903249999999995</v>
      </c>
      <c r="F22" s="31">
        <v>35</v>
      </c>
      <c r="G22" s="31" t="s">
        <v>110</v>
      </c>
      <c r="H22" s="122">
        <v>0.128295</v>
      </c>
      <c r="I22" s="114">
        <f>D22/Récapitulatif!$B$18</f>
        <v>0</v>
      </c>
      <c r="J22" s="115">
        <f>E22/Récapitulatif!$B$18</f>
        <v>4.7475270240552153E-05</v>
      </c>
      <c r="K22" s="115" t="s">
        <v>25</v>
      </c>
      <c r="L22" s="115" t="s">
        <v>25</v>
      </c>
      <c r="M22" s="24">
        <f>SUM(N22:V22)</f>
        <v>4.7475270240552153E-05</v>
      </c>
      <c r="N22" s="44">
        <f>IF((L22=$N$2),J22,"")</f>
      </c>
      <c r="O22" s="45">
        <f>IF((L22=$O$2),J22,"")</f>
      </c>
      <c r="P22" s="45">
        <f>IF((L22=$P$2),J22,"")</f>
      </c>
      <c r="Q22" s="45">
        <f>IF((L22=$Q$2),J22,"")</f>
      </c>
      <c r="R22" s="26">
        <f>IF((L22=$R$2),J22,"")</f>
      </c>
      <c r="S22" s="19">
        <f>IF((L22=$S$2),J22,"")</f>
      </c>
      <c r="T22" s="19">
        <f>IF((L22=$T$2),J22,"")</f>
      </c>
      <c r="U22" s="19">
        <f>IF((L22=$U$2),J22,"")</f>
      </c>
      <c r="V22" s="116">
        <f>IF((L22=$V$2),J22,"")</f>
        <v>4.7475270240552153E-05</v>
      </c>
    </row>
    <row r="23" spans="1:22" ht="12.75" customHeight="1">
      <c r="A23" s="36" t="s">
        <v>124</v>
      </c>
      <c r="B23" s="36" t="s">
        <v>125</v>
      </c>
      <c r="C23" s="34" t="s">
        <v>97</v>
      </c>
      <c r="D23" s="113"/>
      <c r="E23" s="119">
        <f>F23*H23</f>
        <v>1101.4125749999998</v>
      </c>
      <c r="F23" s="31">
        <v>8585</v>
      </c>
      <c r="G23" s="31" t="s">
        <v>110</v>
      </c>
      <c r="H23" s="122">
        <v>0.128295</v>
      </c>
      <c r="I23" s="114">
        <f>D23/Récapitulatif!$B$18</f>
        <v>0</v>
      </c>
      <c r="J23" s="115">
        <f>E23/Récapitulatif!$B$18</f>
        <v>0.011645005571861149</v>
      </c>
      <c r="K23" s="115" t="s">
        <v>25</v>
      </c>
      <c r="L23" s="115" t="s">
        <v>25</v>
      </c>
      <c r="M23" s="24">
        <f>SUM(N23:V23)</f>
        <v>0.011645005571861149</v>
      </c>
      <c r="N23" s="26">
        <f>IF((L23=$N$2),J23,"")</f>
      </c>
      <c r="O23" s="19">
        <f>IF((L23=$O$2),J23,"")</f>
      </c>
      <c r="P23" s="19">
        <f>IF((L23=$P$2),J23,"")</f>
      </c>
      <c r="Q23" s="19">
        <f>IF((L23=$Q$2),J23,"")</f>
      </c>
      <c r="R23" s="123"/>
      <c r="S23" s="58"/>
      <c r="T23" s="58"/>
      <c r="V23" s="116">
        <f>IF((L23=$V$2),J23,"")</f>
        <v>0.011645005571861149</v>
      </c>
    </row>
    <row r="24" spans="1:22" ht="12.75" customHeight="1">
      <c r="A24" s="36" t="s">
        <v>126</v>
      </c>
      <c r="B24" s="36" t="s">
        <v>127</v>
      </c>
      <c r="C24" s="34" t="s">
        <v>128</v>
      </c>
      <c r="D24" s="113"/>
      <c r="E24" s="119">
        <f>F24*H24</f>
        <v>544.75981425</v>
      </c>
      <c r="F24" s="31">
        <v>4246.15</v>
      </c>
      <c r="G24" s="31" t="s">
        <v>110</v>
      </c>
      <c r="H24" s="122">
        <v>0.128295</v>
      </c>
      <c r="I24" s="114">
        <f>D24/Récapitulatif!$B$18</f>
        <v>0</v>
      </c>
      <c r="J24" s="115">
        <f>E24/Récapitulatif!$B$18</f>
        <v>0.005759631963769158</v>
      </c>
      <c r="K24" s="115" t="s">
        <v>25</v>
      </c>
      <c r="L24" s="115" t="s">
        <v>25</v>
      </c>
      <c r="M24" s="24">
        <f>SUM(N24:V24)</f>
        <v>0.005759631963769158</v>
      </c>
      <c r="N24" s="26">
        <f>IF((L24=$N$2),J24,"")</f>
      </c>
      <c r="O24" s="19">
        <f>IF((L24=$O$2),J24,"")</f>
      </c>
      <c r="P24" s="19">
        <f>IF((L24=$P$2),J24,"")</f>
      </c>
      <c r="Q24" s="19">
        <f>IF((L24=$Q$2),J24,"")</f>
      </c>
      <c r="R24" s="123"/>
      <c r="S24" s="58"/>
      <c r="T24" s="58"/>
      <c r="V24" s="116">
        <f>IF((L24=$V$2),J24,"")</f>
        <v>0.005759631963769158</v>
      </c>
    </row>
    <row r="25" spans="1:20" ht="12.75" customHeight="1">
      <c r="A25" s="36"/>
      <c r="B25" s="36"/>
      <c r="C25" s="34"/>
      <c r="D25" s="113"/>
      <c r="E25" s="119">
        <v>0</v>
      </c>
      <c r="F25" s="31"/>
      <c r="G25" s="31"/>
      <c r="H25" s="31"/>
      <c r="I25" s="114">
        <f>D25/Récapitulatif!$B$18</f>
        <v>0</v>
      </c>
      <c r="J25" s="115">
        <f>E25/Récapitulatif!$B$18</f>
        <v>0</v>
      </c>
      <c r="K25" s="115"/>
      <c r="L25" s="34"/>
      <c r="M25" s="24">
        <f>SUM(N25:V25)</f>
        <v>0</v>
      </c>
      <c r="N25" s="26">
        <f>IF((L25=$N$2),J25,"")</f>
      </c>
      <c r="O25" s="19">
        <f>IF((L25=$O$2),J25,"")</f>
      </c>
      <c r="P25" s="19">
        <f>IF((L25=$P$2),J25,"")</f>
      </c>
      <c r="Q25" s="19">
        <f>IF((L25=$Q$2),J25,"")</f>
      </c>
      <c r="R25" s="123"/>
      <c r="S25" s="58"/>
      <c r="T25" s="58"/>
    </row>
    <row r="26" spans="1:20" ht="12.75" customHeight="1">
      <c r="A26" s="112" t="s">
        <v>129</v>
      </c>
      <c r="B26" s="112"/>
      <c r="C26" s="34"/>
      <c r="D26" s="113"/>
      <c r="E26" s="119"/>
      <c r="F26" s="31"/>
      <c r="G26" s="31"/>
      <c r="H26" s="31"/>
      <c r="I26" s="114"/>
      <c r="J26" s="115"/>
      <c r="K26" s="115"/>
      <c r="L26" s="34"/>
      <c r="M26" s="24">
        <f>SUM(N26:V26)</f>
        <v>0</v>
      </c>
      <c r="N26" s="26">
        <f>IF((L26=$N$2),J26,"")</f>
      </c>
      <c r="O26" s="19">
        <f>IF((L26=$O$2),J26,"")</f>
      </c>
      <c r="P26" s="19">
        <f>IF((L26=$P$2),J26,"")</f>
      </c>
      <c r="Q26" s="19">
        <f>IF((L26=$Q$2),J26,"")</f>
      </c>
      <c r="R26" s="123"/>
      <c r="S26" s="58"/>
      <c r="T26" s="58"/>
    </row>
    <row r="27" spans="1:20" ht="12.75" customHeight="1">
      <c r="A27" s="36" t="s">
        <v>130</v>
      </c>
      <c r="B27" s="36" t="s">
        <v>131</v>
      </c>
      <c r="C27" s="34" t="s">
        <v>115</v>
      </c>
      <c r="D27" s="113"/>
      <c r="E27" s="119">
        <f>F27/H27</f>
        <v>43.455058321262484</v>
      </c>
      <c r="F27" s="31">
        <v>28500</v>
      </c>
      <c r="G27" s="31" t="s">
        <v>30</v>
      </c>
      <c r="H27" s="15">
        <v>655.85</v>
      </c>
      <c r="I27" s="114">
        <f>D27/Récapitulatif!$B$18</f>
        <v>0</v>
      </c>
      <c r="J27" s="115">
        <f>E27/Récapitulatif!$B$18</f>
        <v>0.00045944127365410995</v>
      </c>
      <c r="K27" s="115" t="s">
        <v>20</v>
      </c>
      <c r="L27" s="115" t="s">
        <v>20</v>
      </c>
      <c r="M27" s="24">
        <f>SUM(N27:V27)</f>
        <v>0.00045944127365410995</v>
      </c>
      <c r="N27" s="26">
        <f>IF((L27=$N$2),J27,"")</f>
      </c>
      <c r="O27" s="19">
        <f>IF((L27=$O$2),J27,"")</f>
      </c>
      <c r="P27" s="19">
        <f>IF((L27=$P$2),J27,"")</f>
      </c>
      <c r="Q27" s="19">
        <f>IF((L27=$Q$2),J27,"")</f>
        <v>0.00045944127365410995</v>
      </c>
      <c r="R27" s="123"/>
      <c r="S27" s="58"/>
      <c r="T27" s="58"/>
    </row>
    <row r="28" spans="1:20" ht="12.75" customHeight="1">
      <c r="A28" s="36" t="s">
        <v>132</v>
      </c>
      <c r="B28" s="36" t="s">
        <v>133</v>
      </c>
      <c r="C28" s="34" t="s">
        <v>69</v>
      </c>
      <c r="D28" s="113"/>
      <c r="E28" s="119">
        <f>F28/H28</f>
        <v>426.9268887702981</v>
      </c>
      <c r="F28" s="31">
        <v>280000</v>
      </c>
      <c r="G28" s="31" t="s">
        <v>30</v>
      </c>
      <c r="H28" s="15">
        <v>655.85</v>
      </c>
      <c r="I28" s="114">
        <f>D28/Récapitulatif!$B$18</f>
        <v>0</v>
      </c>
      <c r="J28" s="115">
        <f>E28/Récapitulatif!$B$18</f>
        <v>0.00451380900432108</v>
      </c>
      <c r="K28" s="115" t="s">
        <v>20</v>
      </c>
      <c r="L28" s="115" t="s">
        <v>20</v>
      </c>
      <c r="M28" s="24">
        <f>SUM(N28:V28)</f>
        <v>0.00451380900432108</v>
      </c>
      <c r="N28" s="26">
        <f>IF((L28=$N$2),J28,"")</f>
      </c>
      <c r="O28" s="19">
        <f>IF((L28=$O$2),J28,"")</f>
      </c>
      <c r="P28" s="19">
        <f>IF((L28=$P$2),J28,"")</f>
      </c>
      <c r="Q28" s="19">
        <f>IF((L28=$Q$2),J28,"")</f>
        <v>0.00451380900432108</v>
      </c>
      <c r="R28" s="123"/>
      <c r="S28" s="58"/>
      <c r="T28" s="58"/>
    </row>
    <row r="29" spans="1:20" ht="23.25" customHeight="1">
      <c r="A29" s="36" t="s">
        <v>134</v>
      </c>
      <c r="B29" s="36" t="s">
        <v>135</v>
      </c>
      <c r="C29" s="34" t="s">
        <v>97</v>
      </c>
      <c r="D29" s="113"/>
      <c r="E29" s="119">
        <f>F29/H29</f>
        <v>243.95822215445605</v>
      </c>
      <c r="F29" s="31">
        <v>160000</v>
      </c>
      <c r="G29" s="31" t="s">
        <v>30</v>
      </c>
      <c r="H29" s="15">
        <v>655.85</v>
      </c>
      <c r="I29" s="114">
        <f>D29/Récapitulatif!$B$18</f>
        <v>0</v>
      </c>
      <c r="J29" s="115">
        <f>E29/Récapitulatif!$B$18</f>
        <v>0.0025793194310406173</v>
      </c>
      <c r="K29" s="115" t="s">
        <v>20</v>
      </c>
      <c r="L29" s="115" t="s">
        <v>20</v>
      </c>
      <c r="M29" s="24">
        <f>SUM(N29:V29)</f>
        <v>0.0025793194310406173</v>
      </c>
      <c r="N29" s="26">
        <f>IF((L29=$N$2),J29,"")</f>
      </c>
      <c r="O29" s="19">
        <f>IF((L29=$O$2),J29,"")</f>
      </c>
      <c r="P29" s="19">
        <f>IF((L29=$P$2),J29,"")</f>
      </c>
      <c r="Q29" s="19">
        <f>IF((L29=$Q$2),J29,"")</f>
        <v>0.0025793194310406173</v>
      </c>
      <c r="R29" s="123"/>
      <c r="S29" s="58"/>
      <c r="T29" s="58"/>
    </row>
    <row r="30" spans="1:20" ht="12.75" customHeight="1">
      <c r="A30" s="36" t="s">
        <v>136</v>
      </c>
      <c r="B30" s="36" t="s">
        <v>137</v>
      </c>
      <c r="C30" s="34" t="s">
        <v>138</v>
      </c>
      <c r="D30" s="113"/>
      <c r="E30" s="119">
        <f>F30/H30</f>
        <v>1334.1465274071816</v>
      </c>
      <c r="F30" s="31">
        <v>875000</v>
      </c>
      <c r="G30" s="31" t="s">
        <v>30</v>
      </c>
      <c r="H30" s="15">
        <v>655.85</v>
      </c>
      <c r="I30" s="114">
        <f>D30/Récapitulatif!$B$18</f>
        <v>0</v>
      </c>
      <c r="J30" s="115">
        <f>E30/Récapitulatif!$B$18</f>
        <v>0.014105653138503375</v>
      </c>
      <c r="K30" s="115" t="s">
        <v>20</v>
      </c>
      <c r="L30" s="115" t="s">
        <v>20</v>
      </c>
      <c r="M30" s="24">
        <f>SUM(N30:V30)</f>
        <v>0.014105653138503375</v>
      </c>
      <c r="N30" s="26">
        <f>IF((L30=$N$2),J30,"")</f>
      </c>
      <c r="O30" s="19">
        <f>IF((L30=$O$2),J30,"")</f>
      </c>
      <c r="P30" s="19">
        <f>IF((L30=$P$2),J30,"")</f>
      </c>
      <c r="Q30" s="19">
        <f>IF((L30=$Q$2),J30,"")</f>
        <v>0.014105653138503375</v>
      </c>
      <c r="R30" s="123"/>
      <c r="S30" s="58"/>
      <c r="T30" s="58"/>
    </row>
    <row r="31" spans="1:20" ht="12.75" customHeight="1">
      <c r="A31" s="36" t="s">
        <v>139</v>
      </c>
      <c r="B31" s="36" t="s">
        <v>140</v>
      </c>
      <c r="C31" s="34" t="s">
        <v>141</v>
      </c>
      <c r="D31" s="113"/>
      <c r="E31" s="119">
        <f>F31/H31</f>
        <v>22.871083326980255</v>
      </c>
      <c r="F31" s="31">
        <v>15000</v>
      </c>
      <c r="G31" s="31" t="s">
        <v>30</v>
      </c>
      <c r="H31" s="15">
        <v>655.85</v>
      </c>
      <c r="I31" s="114">
        <f>D31/Récapitulatif!$B$18</f>
        <v>0</v>
      </c>
      <c r="J31" s="115">
        <f>E31/Récapitulatif!$B$18</f>
        <v>0.00024181119666005785</v>
      </c>
      <c r="K31" s="115" t="s">
        <v>20</v>
      </c>
      <c r="L31" s="115" t="s">
        <v>20</v>
      </c>
      <c r="M31" s="24">
        <f>SUM(N31:V31)</f>
        <v>0.00024181119666005785</v>
      </c>
      <c r="N31" s="26">
        <f>IF((L31=$N$2),J31,"")</f>
      </c>
      <c r="O31" s="19">
        <f>IF((L31=$O$2),J31,"")</f>
      </c>
      <c r="P31" s="19">
        <f>IF((L31=$P$2),J31,"")</f>
      </c>
      <c r="Q31" s="19">
        <f>IF((L31=$Q$2),J31,"")</f>
        <v>0.00024181119666005785</v>
      </c>
      <c r="R31" s="123"/>
      <c r="S31" s="58"/>
      <c r="T31" s="58"/>
    </row>
    <row r="32" spans="1:20" ht="12.75" customHeight="1">
      <c r="A32" s="36" t="s">
        <v>142</v>
      </c>
      <c r="B32" s="36" t="s">
        <v>143</v>
      </c>
      <c r="C32" s="34" t="s">
        <v>97</v>
      </c>
      <c r="D32" s="113"/>
      <c r="E32" s="119">
        <f>F32/H32</f>
        <v>38.11847221163376</v>
      </c>
      <c r="F32" s="31">
        <v>25000</v>
      </c>
      <c r="G32" s="31" t="s">
        <v>30</v>
      </c>
      <c r="H32" s="15">
        <v>655.85</v>
      </c>
      <c r="I32" s="114">
        <f>D32/Récapitulatif!$B$18</f>
        <v>0</v>
      </c>
      <c r="J32" s="115">
        <f>E32/Récapitulatif!$B$18</f>
        <v>0.00040301866110009643</v>
      </c>
      <c r="K32" s="115" t="s">
        <v>20</v>
      </c>
      <c r="L32" s="115" t="s">
        <v>25</v>
      </c>
      <c r="M32" s="24">
        <f>SUM(N32:V32)</f>
        <v>0</v>
      </c>
      <c r="N32" s="26">
        <f>IF((L32=$N$2),J32,"")</f>
      </c>
      <c r="O32" s="19">
        <f>IF((L32=$O$2),J32,"")</f>
      </c>
      <c r="P32" s="19">
        <f>IF((L32=$P$2),J32,"")</f>
      </c>
      <c r="Q32" s="19">
        <f>IF((L32=$Q$2),J32,"")</f>
      </c>
      <c r="R32" s="123"/>
      <c r="S32" s="58"/>
      <c r="T32" s="58"/>
    </row>
    <row r="33" spans="1:22" ht="12.75" customHeight="1">
      <c r="A33" s="36" t="s">
        <v>144</v>
      </c>
      <c r="B33" s="36" t="s">
        <v>145</v>
      </c>
      <c r="C33" s="34" t="s">
        <v>146</v>
      </c>
      <c r="D33" s="113"/>
      <c r="E33" s="119">
        <f>F33*H33</f>
        <v>93.013875</v>
      </c>
      <c r="F33" s="31">
        <v>725</v>
      </c>
      <c r="G33" s="31" t="s">
        <v>110</v>
      </c>
      <c r="H33" s="122">
        <v>0.128295</v>
      </c>
      <c r="I33" s="114">
        <f>D33/Récapitulatif!$B$18</f>
        <v>0</v>
      </c>
      <c r="J33" s="115">
        <f>E33/Récapitulatif!$B$18</f>
        <v>0.0009834163121257232</v>
      </c>
      <c r="K33" s="115" t="s">
        <v>25</v>
      </c>
      <c r="L33" s="115" t="s">
        <v>25</v>
      </c>
      <c r="M33" s="24">
        <f>SUM(N33:V33)</f>
        <v>0.0009834163121257232</v>
      </c>
      <c r="N33" s="26">
        <f>IF((L33=$N$2),J33,"")</f>
      </c>
      <c r="O33" s="19">
        <f>IF((L33=$O$2),J33,"")</f>
      </c>
      <c r="P33" s="19">
        <f>IF((L33=$P$2),J33,"")</f>
      </c>
      <c r="Q33" s="19">
        <f>IF((L33=$Q$2),J33,"")</f>
      </c>
      <c r="R33" s="123"/>
      <c r="S33" s="58"/>
      <c r="T33" s="58"/>
      <c r="V33" s="116">
        <f>IF((L33=$V$2),J33,"")</f>
        <v>0.0009834163121257232</v>
      </c>
    </row>
    <row r="34" spans="1:20" ht="12.75" customHeight="1">
      <c r="A34" s="36"/>
      <c r="B34" s="36"/>
      <c r="C34" s="34"/>
      <c r="D34" s="113"/>
      <c r="E34" s="119">
        <v>0</v>
      </c>
      <c r="F34" s="31"/>
      <c r="G34" s="31"/>
      <c r="H34" s="31"/>
      <c r="I34" s="114">
        <f>D34/Récapitulatif!$B$18</f>
        <v>0</v>
      </c>
      <c r="J34" s="115">
        <f>E34/Récapitulatif!$B$18</f>
        <v>0</v>
      </c>
      <c r="K34" s="115"/>
      <c r="L34" s="34"/>
      <c r="M34" s="24">
        <f>SUM(N34:V34)</f>
        <v>0</v>
      </c>
      <c r="N34" s="26">
        <f>IF((L34=$N$2),J34,"")</f>
      </c>
      <c r="O34" s="19">
        <f>IF((L34=$O$2),J34,"")</f>
      </c>
      <c r="P34" s="19">
        <f>IF((L34=$P$2),J34,"")</f>
      </c>
      <c r="Q34" s="19">
        <f>IF((L34=$Q$2),J34,"")</f>
      </c>
      <c r="R34" s="123"/>
      <c r="S34" s="58"/>
      <c r="T34" s="58"/>
    </row>
    <row r="35" spans="1:20" ht="33" customHeight="1">
      <c r="A35" s="112" t="s">
        <v>147</v>
      </c>
      <c r="B35" s="112"/>
      <c r="C35" s="34"/>
      <c r="D35" s="113"/>
      <c r="E35" s="119"/>
      <c r="F35" s="31"/>
      <c r="G35" s="31"/>
      <c r="H35" s="31"/>
      <c r="I35" s="114"/>
      <c r="J35" s="115"/>
      <c r="K35" s="115"/>
      <c r="L35" s="34"/>
      <c r="M35" s="24">
        <f>SUM(N35:V35)</f>
        <v>0</v>
      </c>
      <c r="N35" s="26">
        <f>IF((L35=$N$2),J35,"")</f>
      </c>
      <c r="O35" s="19">
        <f>IF((L35=$O$2),J35,"")</f>
      </c>
      <c r="P35" s="19">
        <f>IF((L35=$P$2),J35,"")</f>
      </c>
      <c r="Q35" s="19">
        <f>IF((L35=$Q$2),J35,"")</f>
      </c>
      <c r="R35" s="123"/>
      <c r="S35" s="124"/>
      <c r="T35" s="124"/>
    </row>
    <row r="36" spans="1:20" ht="24" customHeight="1">
      <c r="A36" s="36" t="s">
        <v>148</v>
      </c>
      <c r="B36" s="36" t="s">
        <v>149</v>
      </c>
      <c r="C36" s="34" t="s">
        <v>80</v>
      </c>
      <c r="D36" s="113"/>
      <c r="E36" s="119">
        <v>30</v>
      </c>
      <c r="F36" s="31"/>
      <c r="G36" s="31"/>
      <c r="H36" s="31"/>
      <c r="I36" s="114">
        <f>D36/Récapitulatif!$B$18</f>
        <v>0</v>
      </c>
      <c r="J36" s="125">
        <f>E36/Récapitulatif!$B$18</f>
        <v>0.0003171837466589979</v>
      </c>
      <c r="K36" s="115" t="s">
        <v>18</v>
      </c>
      <c r="L36" s="115" t="s">
        <v>18</v>
      </c>
      <c r="M36" s="24">
        <f>SUM(N36:V36)</f>
        <v>0.0003171837466589979</v>
      </c>
      <c r="N36" s="26">
        <f>IF((L36=$N$2),J36,"")</f>
      </c>
      <c r="O36" s="126">
        <f>IF((L36=$O$2),J36,"")</f>
        <v>0.0003171837466589979</v>
      </c>
      <c r="P36" s="19">
        <f>IF((L36=$P$2),J36,"")</f>
      </c>
      <c r="Q36" s="19">
        <f>IF((L36=$Q$2),J36,"")</f>
      </c>
      <c r="R36" s="123"/>
      <c r="S36" s="58"/>
      <c r="T36" s="58"/>
    </row>
    <row r="37" spans="1:20" ht="28.5" customHeight="1">
      <c r="A37" s="36" t="s">
        <v>150</v>
      </c>
      <c r="B37" s="36" t="s">
        <v>151</v>
      </c>
      <c r="C37" s="127" t="s">
        <v>152</v>
      </c>
      <c r="D37" s="113"/>
      <c r="E37" s="119">
        <f>F37/H37</f>
        <v>274.45299992376306</v>
      </c>
      <c r="F37" s="31">
        <v>180000</v>
      </c>
      <c r="G37" s="31" t="s">
        <v>30</v>
      </c>
      <c r="H37" s="15">
        <v>655.85</v>
      </c>
      <c r="I37" s="114">
        <f>D37/Récapitulatif!$B$18</f>
        <v>0</v>
      </c>
      <c r="J37" s="115">
        <f>E37/Récapitulatif!$B$18</f>
        <v>0.0029017343599206944</v>
      </c>
      <c r="K37" s="115" t="s">
        <v>20</v>
      </c>
      <c r="L37" s="115" t="s">
        <v>17</v>
      </c>
      <c r="M37" s="24">
        <f>SUM(N37:V37)</f>
        <v>0.0029017343599206944</v>
      </c>
      <c r="N37" s="26">
        <f>IF((L37=$N$2),J37,"")</f>
        <v>0.0029017343599206944</v>
      </c>
      <c r="O37" s="19">
        <f>IF((L37=$O$2),J37,"")</f>
      </c>
      <c r="P37" s="19">
        <f>IF((L37=$P$2),J37,"")</f>
      </c>
      <c r="Q37" s="19">
        <f>IF((L37=$Q$2),J37,"")</f>
      </c>
      <c r="R37" s="123"/>
      <c r="S37" s="58"/>
      <c r="T37" s="58"/>
    </row>
    <row r="38" spans="1:20" ht="12.75" customHeight="1">
      <c r="A38" s="36" t="s">
        <v>153</v>
      </c>
      <c r="B38" s="36" t="s">
        <v>154</v>
      </c>
      <c r="C38" s="34" t="s">
        <v>138</v>
      </c>
      <c r="D38" s="113"/>
      <c r="E38" s="119">
        <f>F38/H38</f>
        <v>228.71083326980255</v>
      </c>
      <c r="F38" s="31">
        <v>150000</v>
      </c>
      <c r="G38" s="31" t="s">
        <v>30</v>
      </c>
      <c r="H38" s="15">
        <v>655.85</v>
      </c>
      <c r="I38" s="114">
        <f>D38/Récapitulatif!$B$18</f>
        <v>0</v>
      </c>
      <c r="J38" s="115">
        <f>E38/Récapitulatif!$B$18</f>
        <v>0.002418111966600579</v>
      </c>
      <c r="K38" s="115" t="s">
        <v>20</v>
      </c>
      <c r="L38" s="115" t="s">
        <v>20</v>
      </c>
      <c r="M38" s="24">
        <f>SUM(N38:V38)</f>
        <v>0.002418111966600579</v>
      </c>
      <c r="N38" s="26">
        <f>IF((L38=$N$2),J38,"")</f>
      </c>
      <c r="O38" s="19">
        <f>IF((L38=$O$2),J38,"")</f>
      </c>
      <c r="P38" s="19">
        <f>IF((L38=$P$2),J38,"")</f>
      </c>
      <c r="Q38" s="19">
        <f>IF((L38=$Q$2),J38,"")</f>
        <v>0.002418111966600579</v>
      </c>
      <c r="R38" s="123"/>
      <c r="S38" s="58"/>
      <c r="T38" s="58"/>
    </row>
    <row r="39" spans="1:20" ht="12.75" customHeight="1">
      <c r="A39" s="36" t="s">
        <v>155</v>
      </c>
      <c r="B39" s="36" t="s">
        <v>156</v>
      </c>
      <c r="C39" s="34" t="s">
        <v>83</v>
      </c>
      <c r="D39" s="113"/>
      <c r="E39" s="119">
        <f>F39*H39</f>
        <v>43.342999999999996</v>
      </c>
      <c r="F39" s="31">
        <v>178</v>
      </c>
      <c r="G39" s="31" t="s">
        <v>107</v>
      </c>
      <c r="H39" s="31">
        <v>0.2435</v>
      </c>
      <c r="I39" s="114">
        <f>D39/Récapitulatif!$B$18</f>
        <v>0</v>
      </c>
      <c r="J39" s="115">
        <f>E39/Récapitulatif!$B$18</f>
        <v>0.0004582565043813648</v>
      </c>
      <c r="K39" s="115" t="s">
        <v>24</v>
      </c>
      <c r="L39" s="115" t="s">
        <v>24</v>
      </c>
      <c r="M39" s="24">
        <f>SUM(N39:V39)</f>
        <v>0</v>
      </c>
      <c r="N39" s="44">
        <f>IF((L39=$N$2),J39,"")</f>
      </c>
      <c r="O39" s="45">
        <f>IF((L39=$O$2),J39,"")</f>
      </c>
      <c r="P39" s="45">
        <f>IF((L39=$P$2),J39,"")</f>
      </c>
      <c r="Q39" s="45">
        <f>IF((L39=$Q$2),J39,"")</f>
      </c>
      <c r="R39" s="128"/>
      <c r="S39" s="58"/>
      <c r="T39" s="58"/>
    </row>
    <row r="40" spans="1:21" ht="12.75" customHeight="1">
      <c r="A40" s="36" t="s">
        <v>157</v>
      </c>
      <c r="B40" s="36" t="s">
        <v>158</v>
      </c>
      <c r="C40" s="34" t="s">
        <v>94</v>
      </c>
      <c r="D40" s="113"/>
      <c r="E40" s="119">
        <f>F40*H40</f>
        <v>51.135</v>
      </c>
      <c r="F40" s="31">
        <v>210</v>
      </c>
      <c r="G40" s="31" t="s">
        <v>107</v>
      </c>
      <c r="H40" s="31">
        <v>0.2435</v>
      </c>
      <c r="I40" s="114">
        <f>D40/Récapitulatif!$B$18</f>
        <v>0</v>
      </c>
      <c r="J40" s="115">
        <f>E40/Récapitulatif!$B$18</f>
        <v>0.0005406396961802619</v>
      </c>
      <c r="K40" s="115" t="s">
        <v>24</v>
      </c>
      <c r="L40" s="115" t="s">
        <v>24</v>
      </c>
      <c r="M40" s="24">
        <f>SUM(N40:V40)</f>
        <v>0.0005406396961802619</v>
      </c>
      <c r="N40" s="44">
        <f>IF((L40=$N$2),J40,"")</f>
      </c>
      <c r="O40" s="45">
        <f>IF((L40=$O$2),J40,"")</f>
      </c>
      <c r="P40" s="45">
        <f>IF((L40=$P$2),J40,"")</f>
      </c>
      <c r="Q40" s="45">
        <f>IF((L40=$Q$2),J40,"")</f>
      </c>
      <c r="R40" s="128"/>
      <c r="S40" s="58"/>
      <c r="T40" s="58"/>
      <c r="U40" s="19">
        <f>IF((L40=$U$2),J40,"")</f>
        <v>0.0005406396961802619</v>
      </c>
    </row>
    <row r="41" spans="1:20" ht="12.75" customHeight="1">
      <c r="A41" s="36" t="s">
        <v>159</v>
      </c>
      <c r="B41" s="36" t="s">
        <v>160</v>
      </c>
      <c r="C41" s="34" t="s">
        <v>83</v>
      </c>
      <c r="D41" s="113"/>
      <c r="E41" s="119">
        <f>F41*H41</f>
        <v>24.349999999999998</v>
      </c>
      <c r="F41" s="31">
        <v>100</v>
      </c>
      <c r="G41" s="31" t="s">
        <v>107</v>
      </c>
      <c r="H41" s="31">
        <v>0.2435</v>
      </c>
      <c r="I41" s="114">
        <f>D41/Récapitulatif!$B$18</f>
        <v>0</v>
      </c>
      <c r="J41" s="115">
        <f>E41/Récapitulatif!$B$18</f>
        <v>0.00025744747437155327</v>
      </c>
      <c r="K41" s="115" t="s">
        <v>24</v>
      </c>
      <c r="L41" s="115" t="s">
        <v>24</v>
      </c>
      <c r="M41" s="24">
        <f>SUM(N41:V41)</f>
        <v>0</v>
      </c>
      <c r="N41" s="44">
        <f>IF((L41=$N$2),J41,"")</f>
      </c>
      <c r="O41" s="45">
        <f>IF((L41=$O$2),J41,"")</f>
      </c>
      <c r="P41" s="45">
        <f>IF((L41=$P$2),J41,"")</f>
      </c>
      <c r="Q41" s="45">
        <f>IF((L41=$Q$2),J41,"")</f>
      </c>
      <c r="R41" s="128"/>
      <c r="S41" s="58"/>
      <c r="T41" s="58"/>
    </row>
    <row r="42" spans="1:20" ht="12.75" customHeight="1">
      <c r="A42" s="36" t="s">
        <v>161</v>
      </c>
      <c r="B42" s="36" t="s">
        <v>162</v>
      </c>
      <c r="C42" s="34" t="s">
        <v>69</v>
      </c>
      <c r="D42" s="113"/>
      <c r="E42" s="119">
        <f>F42*H42</f>
        <v>19.244249999999997</v>
      </c>
      <c r="F42" s="31">
        <v>150</v>
      </c>
      <c r="G42" s="31" t="s">
        <v>110</v>
      </c>
      <c r="H42" s="122">
        <v>0.128295</v>
      </c>
      <c r="I42" s="114">
        <f>D42/Récapitulatif!$B$18</f>
        <v>0</v>
      </c>
      <c r="J42" s="115">
        <f>E42/Récapitulatif!$B$18</f>
        <v>0.00020346544388808065</v>
      </c>
      <c r="K42" s="115" t="s">
        <v>20</v>
      </c>
      <c r="L42" s="115" t="s">
        <v>25</v>
      </c>
      <c r="M42" s="24">
        <f>SUM(N42:V42)</f>
        <v>0</v>
      </c>
      <c r="N42" s="26">
        <f>IF((L42=$N$2),J42,"")</f>
      </c>
      <c r="O42" s="19">
        <f>IF((L42=$O$2),J42,"")</f>
      </c>
      <c r="P42" s="19">
        <f>IF((L42=$P$2),J42,"")</f>
      </c>
      <c r="Q42" s="19">
        <f>IF((L42=$Q$2),J42,"")</f>
      </c>
      <c r="R42" s="123"/>
      <c r="S42" s="58"/>
      <c r="T42" s="58"/>
    </row>
    <row r="43" spans="1:20" ht="12.75" customHeight="1">
      <c r="A43" s="36" t="s">
        <v>163</v>
      </c>
      <c r="B43" s="36" t="s">
        <v>164</v>
      </c>
      <c r="C43" s="34" t="s">
        <v>138</v>
      </c>
      <c r="D43" s="113"/>
      <c r="E43" s="119">
        <f>F43*H43</f>
        <v>10.905075</v>
      </c>
      <c r="F43" s="31">
        <v>85</v>
      </c>
      <c r="G43" s="31" t="s">
        <v>110</v>
      </c>
      <c r="H43" s="122">
        <v>0.128295</v>
      </c>
      <c r="I43" s="114">
        <f>D43/Récapitulatif!$B$18</f>
        <v>0</v>
      </c>
      <c r="J43" s="115">
        <f>E43/Récapitulatif!$B$18</f>
        <v>0.00011529708486991239</v>
      </c>
      <c r="K43" s="115" t="s">
        <v>25</v>
      </c>
      <c r="L43" s="115" t="s">
        <v>25</v>
      </c>
      <c r="M43" s="24">
        <f>SUM(N43:V43)</f>
        <v>0</v>
      </c>
      <c r="N43" s="26">
        <f>IF((L43=$N$2),J43,"")</f>
      </c>
      <c r="O43" s="19">
        <f>IF((L43=$O$2),J43,"")</f>
      </c>
      <c r="P43" s="19">
        <f>IF((L43=$P$2),J43,"")</f>
      </c>
      <c r="Q43" s="19">
        <f>IF((L43=$Q$2),J43,"")</f>
      </c>
      <c r="R43" s="123"/>
      <c r="S43" s="58"/>
      <c r="T43" s="58"/>
    </row>
    <row r="44" spans="1:22" ht="29.25" customHeight="1">
      <c r="A44" s="36" t="s">
        <v>165</v>
      </c>
      <c r="B44" s="36" t="s">
        <v>166</v>
      </c>
      <c r="C44" s="34" t="s">
        <v>118</v>
      </c>
      <c r="D44" s="113"/>
      <c r="E44" s="119">
        <v>49</v>
      </c>
      <c r="F44" s="31"/>
      <c r="G44" s="31" t="s">
        <v>167</v>
      </c>
      <c r="H44" s="122">
        <v>0.128295</v>
      </c>
      <c r="I44" s="114">
        <f>D44/Récapitulatif!$B$18</f>
        <v>0</v>
      </c>
      <c r="J44" s="115">
        <f>E44/Récapitulatif!$B$18</f>
        <v>0.0005180667862096966</v>
      </c>
      <c r="K44" s="115" t="s">
        <v>25</v>
      </c>
      <c r="L44" s="115" t="s">
        <v>25</v>
      </c>
      <c r="M44" s="24">
        <f>SUM(N44:V44)</f>
        <v>0.0005180667862096966</v>
      </c>
      <c r="N44" s="26">
        <f>IF((L44=$N$2),J44,"")</f>
      </c>
      <c r="O44" s="19">
        <f>IF((L44=$O$2),J44,"")</f>
      </c>
      <c r="P44" s="19">
        <f>IF((L44=$P$2),J44,"")</f>
      </c>
      <c r="Q44" s="19">
        <f>IF((L44=$Q$2),J44,"")</f>
      </c>
      <c r="R44" s="123"/>
      <c r="S44" s="58"/>
      <c r="T44" s="58"/>
      <c r="V44" s="116">
        <f>IF((L44=$V$2),J44,"")</f>
        <v>0.0005180667862096966</v>
      </c>
    </row>
    <row r="46" spans="1:23" ht="12.75" customHeight="1">
      <c r="A46" s="46" t="s">
        <v>168</v>
      </c>
      <c r="B46" s="46"/>
      <c r="C46" s="9"/>
      <c r="D46" s="129">
        <v>20069</v>
      </c>
      <c r="E46" s="96">
        <f>SUM(E5:E45)</f>
        <v>11431.512059237422</v>
      </c>
      <c r="F46" s="49"/>
      <c r="G46" s="49"/>
      <c r="H46" s="49"/>
      <c r="I46" s="114">
        <f>D46/Récapitulatif!$B$18</f>
        <v>0.2121853537233143</v>
      </c>
      <c r="J46" s="130">
        <f>E46/Récapitulatif!$B$18</f>
        <v>0.12086299416421473</v>
      </c>
      <c r="K46" s="130"/>
      <c r="L46" s="4"/>
      <c r="M46" s="130">
        <f>SUM(M5:M44)</f>
        <v>0.1194255089956037</v>
      </c>
      <c r="N46" s="52">
        <f>SUM(N4:N45)</f>
        <v>0.01061712360802094</v>
      </c>
      <c r="O46" s="52">
        <f>SUM(O4:O45)</f>
        <v>0.02103922082755354</v>
      </c>
      <c r="P46" s="52">
        <f>SUM(P4:P45)</f>
        <v>0</v>
      </c>
      <c r="Q46" s="52">
        <f>SUM(Q4:Q45)</f>
        <v>0.027703502764020626</v>
      </c>
      <c r="R46" s="52">
        <f>SUM(R4:R45)</f>
        <v>0.0058223305815881185</v>
      </c>
      <c r="S46" s="52">
        <f>SUM(S4:S45)</f>
        <v>0.005948555437837423</v>
      </c>
      <c r="T46" s="52">
        <f>SUM(T4:T45)</f>
        <v>0.019203033164097393</v>
      </c>
      <c r="U46" s="52">
        <f>SUM(U4:U45)</f>
        <v>0.009829344571505904</v>
      </c>
      <c r="V46" s="131">
        <f>SUM(V4:V45)</f>
        <v>0.01926239804097975</v>
      </c>
      <c r="W46" s="53">
        <f>SUM(N45:V46)</f>
        <v>0.1194255089956037</v>
      </c>
    </row>
    <row r="47" spans="1:20" ht="12.75" customHeight="1">
      <c r="A47" s="132"/>
      <c r="B47" s="132"/>
      <c r="C47" s="133"/>
      <c r="D47" s="132"/>
      <c r="E47" s="57"/>
      <c r="F47" s="132"/>
      <c r="G47" s="132"/>
      <c r="H47" s="132"/>
      <c r="I47" s="132"/>
      <c r="J47" s="132"/>
      <c r="K47" s="132"/>
      <c r="L47" s="132"/>
      <c r="M47" s="134"/>
      <c r="N47" s="57"/>
      <c r="O47" s="57"/>
      <c r="P47" s="57"/>
      <c r="Q47" s="57"/>
      <c r="R47" s="57"/>
      <c r="S47" s="58"/>
      <c r="T47" s="58"/>
    </row>
    <row r="48" spans="1:20" ht="12.75" customHeight="1">
      <c r="A48" s="124"/>
      <c r="B48" s="124"/>
      <c r="C48" s="135"/>
      <c r="D48" s="124"/>
      <c r="E48" s="58"/>
      <c r="F48" s="124"/>
      <c r="G48" s="124"/>
      <c r="H48" s="124"/>
      <c r="I48" s="124"/>
      <c r="J48" s="124"/>
      <c r="K48" s="124"/>
      <c r="L48" s="124"/>
      <c r="M48" s="136"/>
      <c r="N48" s="58"/>
      <c r="O48" s="58"/>
      <c r="P48" s="58"/>
      <c r="Q48" s="58"/>
      <c r="R48" s="58"/>
      <c r="S48" s="58"/>
      <c r="T48" s="58"/>
    </row>
    <row r="49" spans="1:20" ht="12.75" customHeight="1">
      <c r="A49" s="124"/>
      <c r="B49" s="124"/>
      <c r="C49" s="135"/>
      <c r="D49" s="124"/>
      <c r="E49" s="58"/>
      <c r="F49" s="137"/>
      <c r="G49" s="124"/>
      <c r="H49" s="124"/>
      <c r="I49" s="124"/>
      <c r="J49" s="124"/>
      <c r="K49" s="124"/>
      <c r="L49" s="124"/>
      <c r="M49" s="136"/>
      <c r="N49" s="58"/>
      <c r="O49" s="58"/>
      <c r="P49" s="58"/>
      <c r="Q49" s="58"/>
      <c r="R49" s="58"/>
      <c r="S49" s="58"/>
      <c r="T49" s="58"/>
    </row>
    <row r="50" spans="1:20" ht="12.75" customHeight="1">
      <c r="A50" s="124"/>
      <c r="B50" s="124"/>
      <c r="C50" s="135"/>
      <c r="D50" s="124"/>
      <c r="E50" s="138"/>
      <c r="F50" s="31"/>
      <c r="G50" s="61"/>
      <c r="H50" s="124"/>
      <c r="I50" s="124"/>
      <c r="J50" s="124"/>
      <c r="K50" s="124"/>
      <c r="L50" s="124"/>
      <c r="M50" s="136"/>
      <c r="N50" s="58"/>
      <c r="O50" s="58"/>
      <c r="P50" s="58"/>
      <c r="Q50" s="58"/>
      <c r="R50" s="58"/>
      <c r="S50" s="58"/>
      <c r="T50" s="58"/>
    </row>
    <row r="51" spans="1:20" ht="12.75" customHeight="1">
      <c r="A51" s="124"/>
      <c r="B51" s="124"/>
      <c r="C51" s="135"/>
      <c r="D51" s="124"/>
      <c r="E51" s="138"/>
      <c r="F51" s="31"/>
      <c r="G51" s="61"/>
      <c r="H51" s="124"/>
      <c r="I51" s="124"/>
      <c r="J51" s="124"/>
      <c r="K51" s="124"/>
      <c r="L51" s="124"/>
      <c r="M51" s="136"/>
      <c r="N51" s="58"/>
      <c r="O51" s="58"/>
      <c r="P51" s="58"/>
      <c r="Q51" s="58"/>
      <c r="R51" s="58"/>
      <c r="S51" s="58"/>
      <c r="T51" s="58"/>
    </row>
    <row r="52" spans="1:20" ht="12.75" customHeight="1">
      <c r="A52" s="124"/>
      <c r="B52" s="124"/>
      <c r="C52" s="135"/>
      <c r="D52" s="124"/>
      <c r="E52" s="58"/>
      <c r="F52" s="132"/>
      <c r="G52" s="124"/>
      <c r="H52" s="124"/>
      <c r="I52" s="124"/>
      <c r="J52" s="124"/>
      <c r="K52" s="124"/>
      <c r="L52" s="124"/>
      <c r="M52" s="136"/>
      <c r="N52" s="58"/>
      <c r="O52" s="58"/>
      <c r="P52" s="58"/>
      <c r="Q52" s="58"/>
      <c r="R52" s="58"/>
      <c r="S52" s="58"/>
      <c r="T52" s="58"/>
    </row>
  </sheetData>
  <sheetProtection selectLockedCells="1" selectUnlockedCells="1"/>
  <mergeCells count="3">
    <mergeCell ref="F1:H1"/>
    <mergeCell ref="K1:L1"/>
    <mergeCell ref="N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="74" zoomScaleNormal="74" workbookViewId="0" topLeftCell="A1">
      <selection activeCell="D25" sqref="D25"/>
    </sheetView>
  </sheetViews>
  <sheetFormatPr defaultColWidth="9.140625" defaultRowHeight="12.75" customHeight="1"/>
  <cols>
    <col min="1" max="1" width="27.140625" style="0" customWidth="1"/>
    <col min="2" max="2" width="18.57421875" style="0" customWidth="1"/>
    <col min="3" max="3" width="14.28125" style="0" customWidth="1"/>
    <col min="4" max="4" width="20.7109375" style="0" customWidth="1"/>
    <col min="5" max="5" width="10.8515625" style="0" customWidth="1"/>
    <col min="6" max="8" width="9.7109375" style="0" customWidth="1"/>
    <col min="9" max="9" width="17.140625" style="0" customWidth="1"/>
    <col min="10" max="10" width="16.00390625" style="0" customWidth="1"/>
    <col min="11" max="11" width="8.57421875" style="0" customWidth="1"/>
    <col min="12" max="12" width="13.00390625" style="0" customWidth="1"/>
    <col min="13" max="13" width="24.8515625" style="0" customWidth="1"/>
    <col min="14" max="14" width="13.00390625" style="0" customWidth="1"/>
    <col min="15" max="18" width="10.8515625" style="0" customWidth="1"/>
  </cols>
  <sheetData>
    <row r="1" spans="1:19" ht="81" customHeight="1">
      <c r="A1" s="1" t="s">
        <v>169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/>
      <c r="H1" s="4"/>
      <c r="I1" s="3" t="s">
        <v>6</v>
      </c>
      <c r="J1" s="2" t="s">
        <v>7</v>
      </c>
      <c r="K1" s="5" t="s">
        <v>8</v>
      </c>
      <c r="L1" s="5"/>
      <c r="M1" s="2" t="s">
        <v>65</v>
      </c>
      <c r="N1" s="7" t="s">
        <v>10</v>
      </c>
      <c r="O1" s="7"/>
      <c r="P1" s="7"/>
      <c r="Q1" s="7"/>
      <c r="R1" s="139"/>
      <c r="S1" s="124"/>
    </row>
    <row r="2" spans="1:22" ht="78" customHeight="1">
      <c r="A2" s="7" t="s">
        <v>11</v>
      </c>
      <c r="B2" s="5"/>
      <c r="C2" s="5"/>
      <c r="D2" s="8"/>
      <c r="E2" s="5"/>
      <c r="F2" s="9" t="s">
        <v>12</v>
      </c>
      <c r="G2" s="9" t="s">
        <v>13</v>
      </c>
      <c r="H2" s="9" t="s">
        <v>14</v>
      </c>
      <c r="I2" s="8"/>
      <c r="J2" s="5"/>
      <c r="K2" s="9" t="s">
        <v>15</v>
      </c>
      <c r="L2" s="9" t="s">
        <v>16</v>
      </c>
      <c r="M2" s="5"/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24</v>
      </c>
      <c r="V2" s="10" t="s">
        <v>25</v>
      </c>
    </row>
    <row r="3" spans="1:22" ht="12.75" customHeight="1">
      <c r="A3" s="36"/>
      <c r="B3" s="36"/>
      <c r="C3" s="34"/>
      <c r="D3" s="140"/>
      <c r="E3" s="141"/>
      <c r="F3" s="31"/>
      <c r="G3" s="31"/>
      <c r="H3" s="31"/>
      <c r="I3" s="114"/>
      <c r="J3" s="115"/>
      <c r="K3" s="115"/>
      <c r="L3" s="34"/>
      <c r="M3" s="142"/>
      <c r="N3" s="17">
        <f>IF((L3="Egypte"),J5,"")</f>
      </c>
      <c r="O3" s="18">
        <f>IF((L3="Gabon"),J3,"")</f>
      </c>
      <c r="P3" s="18">
        <f>IF((L3="Maroc"),J3,"")</f>
      </c>
      <c r="Q3" s="18">
        <f>IF((L3="France"),J3,"")</f>
      </c>
      <c r="R3" s="17"/>
      <c r="S3" s="18"/>
      <c r="T3" s="18"/>
      <c r="U3" s="18"/>
      <c r="V3" s="17"/>
    </row>
    <row r="4" spans="1:22" ht="21" customHeight="1">
      <c r="A4" s="36"/>
      <c r="B4" s="36"/>
      <c r="C4" s="34"/>
      <c r="D4" s="140"/>
      <c r="E4" s="141" t="e">
        <f>F4/H4</f>
        <v>#DIV/0!</v>
      </c>
      <c r="F4" s="31"/>
      <c r="G4" s="31"/>
      <c r="H4" s="31"/>
      <c r="I4" s="114">
        <f>D4/Récapitulatif!$B$18</f>
        <v>0</v>
      </c>
      <c r="J4" s="115" t="e">
        <f>E4/Récapitulatif!$B$18</f>
        <v>#DIV/0!</v>
      </c>
      <c r="K4" s="115"/>
      <c r="L4" s="34"/>
      <c r="M4" s="142"/>
      <c r="N4" s="26">
        <f>IF((L4=$N$2),J4,"")</f>
      </c>
      <c r="O4" s="19">
        <f>IF((L4=$O$2),J4,"")</f>
      </c>
      <c r="P4" s="19">
        <f>IF((L4=$P$2),J4,"")</f>
      </c>
      <c r="Q4" s="19">
        <f>IF((L4=$Q$2),J4,"")</f>
      </c>
      <c r="R4" s="26">
        <f>IF((L4=$R$2),J4,"")</f>
      </c>
      <c r="S4" s="19">
        <f>IF((L4=$S$2),J4,"")</f>
      </c>
      <c r="T4" s="19">
        <f>IF((L4=$T$2),J4,"")</f>
      </c>
      <c r="U4" s="19">
        <f>IF((L4=$U$2),J4,"")</f>
      </c>
      <c r="V4" s="26">
        <f>IF((L4=$V$2),J4,"")</f>
      </c>
    </row>
    <row r="5" spans="1:22" ht="12.75" customHeight="1">
      <c r="A5" s="36"/>
      <c r="B5" s="36"/>
      <c r="C5" s="34"/>
      <c r="D5" s="140"/>
      <c r="E5" s="141" t="e">
        <f>F5/H5</f>
        <v>#DIV/0!</v>
      </c>
      <c r="F5" s="31"/>
      <c r="G5" s="31"/>
      <c r="H5" s="31"/>
      <c r="I5" s="114">
        <f>D5/Récapitulatif!$B$18</f>
        <v>0</v>
      </c>
      <c r="J5" s="115" t="e">
        <f>E5/Récapitulatif!$B$18</f>
        <v>#DIV/0!</v>
      </c>
      <c r="K5" s="115"/>
      <c r="L5" s="34"/>
      <c r="M5" s="142"/>
      <c r="N5" s="26">
        <f>IF((L5=$N$2),J5,"")</f>
      </c>
      <c r="O5" s="19">
        <f>IF((L5=$O$2),J5,"")</f>
      </c>
      <c r="P5" s="19">
        <f>IF((L5=$P$2),J5,"")</f>
      </c>
      <c r="Q5" s="19">
        <f>IF((L5=$Q$2),J5,"")</f>
      </c>
      <c r="R5" s="26">
        <f>IF((L5=$R$2),J5,"")</f>
      </c>
      <c r="S5" s="19">
        <f>IF((L5=$S$2),J5,"")</f>
      </c>
      <c r="T5" s="19">
        <f>IF((L5=$T$2),J5,"")</f>
      </c>
      <c r="U5" s="19">
        <f>IF((L5=$U$2),J5,"")</f>
      </c>
      <c r="V5" s="26">
        <f>IF((L5=$V$2),J5,"")</f>
      </c>
    </row>
    <row r="6" spans="1:22" ht="12.75" customHeight="1">
      <c r="A6" s="36"/>
      <c r="B6" s="36"/>
      <c r="C6" s="34"/>
      <c r="D6" s="140"/>
      <c r="E6" s="141" t="e">
        <f>F6/H6</f>
        <v>#DIV/0!</v>
      </c>
      <c r="F6" s="31"/>
      <c r="G6" s="31"/>
      <c r="H6" s="31"/>
      <c r="I6" s="114">
        <f>D6/Récapitulatif!$B$18</f>
        <v>0</v>
      </c>
      <c r="J6" s="115" t="e">
        <f>E6/Récapitulatif!$B$18</f>
        <v>#DIV/0!</v>
      </c>
      <c r="K6" s="115"/>
      <c r="L6" s="34"/>
      <c r="M6" s="142"/>
      <c r="N6" s="26">
        <f>IF((L6=$N$2),J6,"")</f>
      </c>
      <c r="O6" s="19">
        <f>IF((L6=$O$2),J6,"")</f>
      </c>
      <c r="P6" s="19">
        <f>IF((L6=$P$2),J6,"")</f>
      </c>
      <c r="Q6" s="19">
        <f>IF((L6=$Q$2),J6,"")</f>
      </c>
      <c r="R6" s="26">
        <f>IF((L6=$R$2),J6,"")</f>
      </c>
      <c r="S6" s="19">
        <f>IF((L6=$S$2),J6,"")</f>
      </c>
      <c r="T6" s="19">
        <f>IF((L6=$T$2),J6,"")</f>
      </c>
      <c r="U6" s="19">
        <f>IF((L6=$U$2),J6,"")</f>
      </c>
      <c r="V6" s="26">
        <f>IF((L6=$V$2),J6,"")</f>
      </c>
    </row>
    <row r="7" spans="1:22" ht="12.75" customHeight="1">
      <c r="A7" s="36"/>
      <c r="B7" s="36"/>
      <c r="C7" s="34"/>
      <c r="D7" s="140"/>
      <c r="E7" s="141" t="e">
        <f>F7/H7</f>
        <v>#DIV/0!</v>
      </c>
      <c r="F7" s="31"/>
      <c r="G7" s="31"/>
      <c r="H7" s="31"/>
      <c r="I7" s="114">
        <f>D7/Récapitulatif!$B$18</f>
        <v>0</v>
      </c>
      <c r="J7" s="115" t="e">
        <f>E7/Récapitulatif!$B$18</f>
        <v>#DIV/0!</v>
      </c>
      <c r="K7" s="115"/>
      <c r="L7" s="34"/>
      <c r="M7" s="142"/>
      <c r="N7" s="26">
        <f>IF((L7=$N$2),J7,"")</f>
      </c>
      <c r="O7" s="19">
        <f>IF((L7=$O$2),J7,"")</f>
      </c>
      <c r="P7" s="19">
        <f>IF((L7=$P$2),J7,"")</f>
      </c>
      <c r="Q7" s="19">
        <f>IF((L7=$Q$2),J7,"")</f>
      </c>
      <c r="R7" s="26">
        <f>IF((L7=$R$2),J7,"")</f>
      </c>
      <c r="S7" s="19">
        <f>IF((L7=$S$2),J7,"")</f>
      </c>
      <c r="T7" s="19">
        <f>IF((L7=$T$2),J7,"")</f>
      </c>
      <c r="U7" s="19">
        <f>IF((L7=$U$2),J7,"")</f>
      </c>
      <c r="V7" s="26">
        <f>IF((L7=$V$2),J7,"")</f>
      </c>
    </row>
    <row r="8" spans="1:22" ht="12.75" customHeight="1">
      <c r="A8" s="36"/>
      <c r="B8" s="36"/>
      <c r="C8" s="34"/>
      <c r="D8" s="140"/>
      <c r="E8" s="141" t="e">
        <f>F8/H8</f>
        <v>#DIV/0!</v>
      </c>
      <c r="F8" s="31"/>
      <c r="G8" s="31"/>
      <c r="H8" s="31"/>
      <c r="I8" s="114">
        <f>D8/Récapitulatif!$B$18</f>
        <v>0</v>
      </c>
      <c r="J8" s="115" t="e">
        <f>E8/Récapitulatif!$B$18</f>
        <v>#DIV/0!</v>
      </c>
      <c r="K8" s="115"/>
      <c r="L8" s="34"/>
      <c r="M8" s="142"/>
      <c r="N8" s="26">
        <f>IF((L8=$N$2),J8,"")</f>
      </c>
      <c r="O8" s="19">
        <f>IF((L8=$O$2),J8,"")</f>
      </c>
      <c r="P8" s="19">
        <f>IF((L8=$P$2),J8,"")</f>
      </c>
      <c r="Q8" s="19">
        <f>IF((L8=$Q$2),J8,"")</f>
      </c>
      <c r="R8" s="26">
        <f>IF((L8=$R$2),J8,"")</f>
      </c>
      <c r="S8" s="19">
        <f>IF((L8=$S$2),J8,"")</f>
      </c>
      <c r="T8" s="19">
        <f>IF((L8=$T$2),J8,"")</f>
      </c>
      <c r="U8" s="19">
        <f>IF((L8=$U$2),J8,"")</f>
      </c>
      <c r="V8" s="26">
        <f>IF((L8=$V$2),J8,"")</f>
      </c>
    </row>
    <row r="9" spans="1:22" ht="12.75" customHeight="1">
      <c r="A9" s="36"/>
      <c r="B9" s="36"/>
      <c r="C9" s="34"/>
      <c r="D9" s="140"/>
      <c r="E9" s="141" t="e">
        <f>F9/H9</f>
        <v>#DIV/0!</v>
      </c>
      <c r="F9" s="31"/>
      <c r="G9" s="31"/>
      <c r="H9" s="31"/>
      <c r="I9" s="114">
        <f>D9/Récapitulatif!$B$18</f>
        <v>0</v>
      </c>
      <c r="J9" s="115" t="e">
        <f>E9/Récapitulatif!$B$18</f>
        <v>#DIV/0!</v>
      </c>
      <c r="K9" s="115"/>
      <c r="L9" s="34"/>
      <c r="M9" s="142"/>
      <c r="N9" s="26">
        <f>IF((L9=$N$2),J9,"")</f>
      </c>
      <c r="O9" s="19">
        <f>IF((L9=$O$2),J9,"")</f>
      </c>
      <c r="P9" s="19">
        <f>IF((L9=$P$2),J9,"")</f>
      </c>
      <c r="Q9" s="19">
        <f>IF((L9=$Q$2),J9,"")</f>
      </c>
      <c r="R9" s="26">
        <f>IF((L9=$R$2),J9,"")</f>
      </c>
      <c r="S9" s="19">
        <f>IF((L9=$S$2),J9,"")</f>
      </c>
      <c r="T9" s="19">
        <f>IF((L9=$T$2),J9,"")</f>
      </c>
      <c r="U9" s="19">
        <f>IF((L9=$U$2),J9,"")</f>
      </c>
      <c r="V9" s="26">
        <f>IF((L9=$V$2),J9,"")</f>
      </c>
    </row>
    <row r="10" spans="1:22" ht="12.75" customHeight="1">
      <c r="A10" s="36"/>
      <c r="B10" s="36"/>
      <c r="C10" s="34"/>
      <c r="D10" s="140"/>
      <c r="E10" s="141" t="e">
        <f>F10/H10</f>
        <v>#DIV/0!</v>
      </c>
      <c r="F10" s="31"/>
      <c r="G10" s="31"/>
      <c r="H10" s="31"/>
      <c r="I10" s="114">
        <f>D10/Récapitulatif!$B$18</f>
        <v>0</v>
      </c>
      <c r="J10" s="115" t="e">
        <f>E10/Récapitulatif!$B$18</f>
        <v>#DIV/0!</v>
      </c>
      <c r="K10" s="115"/>
      <c r="L10" s="34"/>
      <c r="M10" s="142"/>
      <c r="N10" s="26">
        <f>IF((L10=$N$2),J10,"")</f>
      </c>
      <c r="O10" s="19">
        <f>IF((L10=$O$2),J10,"")</f>
      </c>
      <c r="P10" s="19">
        <f>IF((L10=$P$2),J10,"")</f>
      </c>
      <c r="Q10" s="19">
        <f>IF((L10=$Q$2),J10,"")</f>
      </c>
      <c r="R10" s="26">
        <f>IF((L10=$R$2),J10,"")</f>
      </c>
      <c r="S10" s="19">
        <f>IF((L10=$S$2),J10,"")</f>
      </c>
      <c r="T10" s="19">
        <f>IF((L10=$T$2),J10,"")</f>
      </c>
      <c r="U10" s="19">
        <f>IF((L10=$U$2),J10,"")</f>
      </c>
      <c r="V10" s="26">
        <f>IF((L10=$V$2),J10,"")</f>
      </c>
    </row>
    <row r="11" spans="1:22" ht="12.75" customHeight="1">
      <c r="A11" s="36"/>
      <c r="B11" s="36"/>
      <c r="C11" s="34"/>
      <c r="D11" s="140"/>
      <c r="E11" s="141" t="e">
        <f>F11/H11</f>
        <v>#DIV/0!</v>
      </c>
      <c r="F11" s="31"/>
      <c r="G11" s="31"/>
      <c r="H11" s="31"/>
      <c r="I11" s="114">
        <f>D11/Récapitulatif!$B$18</f>
        <v>0</v>
      </c>
      <c r="J11" s="115" t="e">
        <f>E11/Récapitulatif!$B$18</f>
        <v>#DIV/0!</v>
      </c>
      <c r="K11" s="115"/>
      <c r="L11" s="34"/>
      <c r="M11" s="142"/>
      <c r="N11" s="26">
        <f>IF((L11=$N$2),J11,"")</f>
      </c>
      <c r="O11" s="19">
        <f>IF((L11=$O$2),J11,"")</f>
      </c>
      <c r="P11" s="19">
        <f>IF((L11=$P$2),J11,"")</f>
      </c>
      <c r="Q11" s="19">
        <f>IF((L11=$Q$2),J11,"")</f>
      </c>
      <c r="R11" s="26">
        <f>IF((L11=$R$2),J11,"")</f>
      </c>
      <c r="S11" s="19">
        <f>IF((L11=$S$2),J11,"")</f>
      </c>
      <c r="T11" s="19">
        <f>IF((L11=$T$2),J11,"")</f>
      </c>
      <c r="U11" s="19">
        <f>IF((L11=$U$2),J11,"")</f>
      </c>
      <c r="V11" s="26">
        <f>IF((L11=$V$2),J11,"")</f>
      </c>
    </row>
    <row r="12" spans="1:22" ht="12.75" customHeight="1">
      <c r="A12" s="36"/>
      <c r="B12" s="36"/>
      <c r="C12" s="34"/>
      <c r="D12" s="140"/>
      <c r="E12" s="141" t="e">
        <f>F12/H12</f>
        <v>#DIV/0!</v>
      </c>
      <c r="F12" s="31"/>
      <c r="G12" s="31"/>
      <c r="H12" s="31"/>
      <c r="I12" s="114">
        <f>D12/Récapitulatif!$B$18</f>
        <v>0</v>
      </c>
      <c r="J12" s="115" t="e">
        <f>E12/Récapitulatif!$B$18</f>
        <v>#DIV/0!</v>
      </c>
      <c r="K12" s="115"/>
      <c r="L12" s="34"/>
      <c r="M12" s="142"/>
      <c r="N12" s="26">
        <f>IF((L12=$N$2),J12,"")</f>
      </c>
      <c r="O12" s="19">
        <f>IF((L12=$O$2),J12,"")</f>
      </c>
      <c r="P12" s="19">
        <f>IF((L12=$P$2),J12,"")</f>
      </c>
      <c r="Q12" s="19">
        <f>IF((L12=$Q$2),J12,"")</f>
      </c>
      <c r="R12" s="26">
        <f>IF((L12=$R$2),J12,"")</f>
      </c>
      <c r="S12" s="19">
        <f>IF((L12=$S$2),J12,"")</f>
      </c>
      <c r="T12" s="19">
        <f>IF((L12=$T$2),J12,"")</f>
      </c>
      <c r="U12" s="19">
        <f>IF((L12=$U$2),J12,"")</f>
      </c>
      <c r="V12" s="26">
        <f>IF((L12=$V$2),J12,"")</f>
      </c>
    </row>
    <row r="13" spans="1:22" ht="12.75" customHeight="1">
      <c r="A13" s="36"/>
      <c r="B13" s="36"/>
      <c r="C13" s="34"/>
      <c r="D13" s="140"/>
      <c r="E13" s="141" t="e">
        <f>F13/H13</f>
        <v>#DIV/0!</v>
      </c>
      <c r="F13" s="31"/>
      <c r="G13" s="31"/>
      <c r="H13" s="31"/>
      <c r="I13" s="114">
        <f>D13/Récapitulatif!$B$18</f>
        <v>0</v>
      </c>
      <c r="J13" s="115" t="e">
        <f>E13/Récapitulatif!$B$18</f>
        <v>#DIV/0!</v>
      </c>
      <c r="K13" s="115"/>
      <c r="L13" s="34"/>
      <c r="M13" s="142"/>
      <c r="N13" s="26">
        <f>IF((L13=$N$2),J13,"")</f>
      </c>
      <c r="O13" s="19">
        <f>IF((L13=$O$2),J13,"")</f>
      </c>
      <c r="P13" s="19">
        <f>IF((L13=$P$2),J13,"")</f>
      </c>
      <c r="Q13" s="19">
        <f>IF((L13=$Q$2),J13,"")</f>
      </c>
      <c r="R13" s="26">
        <f>IF((L13=$R$2),J13,"")</f>
      </c>
      <c r="S13" s="19">
        <f>IF((L13=$S$2),J13,"")</f>
      </c>
      <c r="T13" s="19">
        <f>IF((L13=$T$2),J13,"")</f>
      </c>
      <c r="U13" s="19">
        <f>IF((L13=$U$2),J13,"")</f>
      </c>
      <c r="V13" s="26">
        <f>IF((L13=$V$2),J13,"")</f>
      </c>
    </row>
    <row r="14" spans="1:22" ht="12.75" customHeight="1">
      <c r="A14" s="36"/>
      <c r="B14" s="36"/>
      <c r="C14" s="34"/>
      <c r="D14" s="140"/>
      <c r="E14" s="141" t="e">
        <f>F14/H14</f>
        <v>#DIV/0!</v>
      </c>
      <c r="F14" s="31"/>
      <c r="G14" s="31"/>
      <c r="H14" s="31"/>
      <c r="I14" s="114">
        <f>D14/Récapitulatif!$B$18</f>
        <v>0</v>
      </c>
      <c r="J14" s="115" t="e">
        <f>E14/Récapitulatif!$B$18</f>
        <v>#DIV/0!</v>
      </c>
      <c r="K14" s="115"/>
      <c r="L14" s="34"/>
      <c r="M14" s="142"/>
      <c r="N14" s="26">
        <f>IF((L14=$N$2),J14,"")</f>
      </c>
      <c r="O14" s="19">
        <f>IF((L14=$O$2),J14,"")</f>
      </c>
      <c r="P14" s="19">
        <f>IF((L14=$P$2),J14,"")</f>
      </c>
      <c r="Q14" s="19">
        <f>IF((L14=$Q$2),J14,"")</f>
      </c>
      <c r="R14" s="26">
        <f>IF((L14=$R$2),J14,"")</f>
      </c>
      <c r="S14" s="19">
        <f>IF((L14=$S$2),J14,"")</f>
      </c>
      <c r="T14" s="19">
        <f>IF((L14=$T$2),J14,"")</f>
      </c>
      <c r="U14" s="19">
        <f>IF((L14=$U$2),J14,"")</f>
      </c>
      <c r="V14" s="26">
        <f>IF((L14=$V$2),J14,"")</f>
      </c>
    </row>
    <row r="15" spans="1:22" ht="12.75" customHeight="1">
      <c r="A15" s="36"/>
      <c r="B15" s="36"/>
      <c r="C15" s="34"/>
      <c r="D15" s="140"/>
      <c r="E15" s="141" t="e">
        <f>F15/H15</f>
        <v>#DIV/0!</v>
      </c>
      <c r="F15" s="31"/>
      <c r="G15" s="31"/>
      <c r="H15" s="31"/>
      <c r="I15" s="114">
        <f>D15/Récapitulatif!$B$18</f>
        <v>0</v>
      </c>
      <c r="J15" s="115" t="e">
        <f>E15/Récapitulatif!$B$18</f>
        <v>#DIV/0!</v>
      </c>
      <c r="K15" s="115"/>
      <c r="L15" s="34"/>
      <c r="M15" s="142"/>
      <c r="N15" s="26">
        <f>IF((L15=$N$2),J15,"")</f>
      </c>
      <c r="O15" s="19">
        <f>IF((L15=$O$2),J15,"")</f>
      </c>
      <c r="P15" s="19">
        <f>IF((L15=$P$2),J15,"")</f>
      </c>
      <c r="Q15" s="19">
        <f>IF((L15=$Q$2),J15,"")</f>
      </c>
      <c r="R15" s="26">
        <f>IF((L15=$R$2),J15,"")</f>
      </c>
      <c r="S15" s="19">
        <f>IF((L15=$S$2),J15,"")</f>
      </c>
      <c r="T15" s="19">
        <f>IF((L15=$T$2),J15,"")</f>
      </c>
      <c r="U15" s="19">
        <f>IF((L15=$U$2),J15,"")</f>
      </c>
      <c r="V15" s="26">
        <f>IF((L15=$V$2),J15,"")</f>
      </c>
    </row>
    <row r="16" spans="1:22" ht="12.75" customHeight="1">
      <c r="A16" s="36"/>
      <c r="B16" s="36"/>
      <c r="C16" s="34"/>
      <c r="D16" s="140"/>
      <c r="E16" s="141" t="e">
        <f>F16/H16</f>
        <v>#DIV/0!</v>
      </c>
      <c r="F16" s="31"/>
      <c r="G16" s="31"/>
      <c r="H16" s="31"/>
      <c r="I16" s="114">
        <f>D16/Récapitulatif!$B$18</f>
        <v>0</v>
      </c>
      <c r="J16" s="115" t="e">
        <f>E16/Récapitulatif!$B$18</f>
        <v>#DIV/0!</v>
      </c>
      <c r="K16" s="115"/>
      <c r="L16" s="34"/>
      <c r="M16" s="142"/>
      <c r="N16" s="26">
        <f>IF((L16=$N$2),J16,"")</f>
      </c>
      <c r="O16" s="19">
        <f>IF((L16=$O$2),J16,"")</f>
      </c>
      <c r="P16" s="19">
        <f>IF((L16=$P$2),J16,"")</f>
      </c>
      <c r="Q16" s="19">
        <f>IF((L16=$Q$2),J16,"")</f>
      </c>
      <c r="R16" s="26">
        <f>IF((L16=$R$2),J16,"")</f>
      </c>
      <c r="S16" s="19">
        <f>IF((L16=$S$2),J16,"")</f>
      </c>
      <c r="T16" s="19">
        <f>IF((L16=$T$2),J16,"")</f>
      </c>
      <c r="U16" s="19">
        <f>IF((L16=$U$2),J16,"")</f>
      </c>
      <c r="V16" s="26">
        <f>IF((L16=$V$2),J16,"")</f>
      </c>
    </row>
    <row r="17" spans="1:22" ht="12.75" customHeight="1">
      <c r="A17" s="36"/>
      <c r="B17" s="36"/>
      <c r="C17" s="34"/>
      <c r="D17" s="140"/>
      <c r="E17" s="141" t="e">
        <f>F17/H17</f>
        <v>#DIV/0!</v>
      </c>
      <c r="F17" s="31"/>
      <c r="G17" s="31"/>
      <c r="H17" s="31"/>
      <c r="I17" s="114">
        <f>D17/Récapitulatif!$B$18</f>
        <v>0</v>
      </c>
      <c r="J17" s="115" t="e">
        <f>E17/Récapitulatif!$B$18</f>
        <v>#DIV/0!</v>
      </c>
      <c r="K17" s="115"/>
      <c r="L17" s="34"/>
      <c r="M17" s="142"/>
      <c r="N17" s="26">
        <f>IF((L17=$N$2),J17,"")</f>
      </c>
      <c r="O17" s="19">
        <f>IF((L17=$O$2),J17,"")</f>
      </c>
      <c r="P17" s="19">
        <f>IF((L17=$P$2),J17,"")</f>
      </c>
      <c r="Q17" s="19">
        <f>IF((L17=$Q$2),J17,"")</f>
      </c>
      <c r="R17" s="26">
        <f>IF((L17=$R$2),J17,"")</f>
      </c>
      <c r="S17" s="19">
        <f>IF((L17=$S$2),J17,"")</f>
      </c>
      <c r="T17" s="19">
        <f>IF((L17=$T$2),J17,"")</f>
      </c>
      <c r="U17" s="19">
        <f>IF((L17=$U$2),J17,"")</f>
      </c>
      <c r="V17" s="26">
        <f>IF((L17=$V$2),J17,"")</f>
      </c>
    </row>
    <row r="18" spans="1:22" ht="12.75" customHeight="1">
      <c r="A18" s="36"/>
      <c r="B18" s="36"/>
      <c r="C18" s="34"/>
      <c r="D18" s="140"/>
      <c r="E18" s="141" t="e">
        <f>F18/H18</f>
        <v>#DIV/0!</v>
      </c>
      <c r="F18" s="31"/>
      <c r="G18" s="31"/>
      <c r="H18" s="31"/>
      <c r="I18" s="114">
        <f>D18/Récapitulatif!$B$18</f>
        <v>0</v>
      </c>
      <c r="J18" s="115" t="e">
        <f>E18/Récapitulatif!$B$18</f>
        <v>#DIV/0!</v>
      </c>
      <c r="K18" s="115"/>
      <c r="L18" s="34"/>
      <c r="M18" s="142"/>
      <c r="N18" s="26">
        <f>IF((L18=$N$2),J18,"")</f>
      </c>
      <c r="O18" s="19">
        <f>IF((L18=$O$2),J18,"")</f>
      </c>
      <c r="P18" s="19">
        <f>IF((L18=$P$2),J18,"")</f>
      </c>
      <c r="Q18" s="19">
        <f>IF((L18=$Q$2),J18,"")</f>
      </c>
      <c r="R18" s="26">
        <f>IF((L18=$R$2),J18,"")</f>
      </c>
      <c r="S18" s="19">
        <f>IF((L18=$S$2),J18,"")</f>
      </c>
      <c r="T18" s="19">
        <f>IF((L18=$T$2),J18,"")</f>
      </c>
      <c r="U18" s="19">
        <f>IF((L18=$U$2),J18,"")</f>
      </c>
      <c r="V18" s="26">
        <f>IF((L18=$V$2),J18,"")</f>
      </c>
    </row>
    <row r="19" spans="1:22" ht="12.75" customHeight="1">
      <c r="A19" s="36"/>
      <c r="B19" s="36"/>
      <c r="C19" s="34"/>
      <c r="D19" s="140"/>
      <c r="E19" s="141" t="e">
        <f>F19/H19</f>
        <v>#DIV/0!</v>
      </c>
      <c r="F19" s="31"/>
      <c r="G19" s="31"/>
      <c r="H19" s="31"/>
      <c r="I19" s="114">
        <f>D19/Récapitulatif!$B$18</f>
        <v>0</v>
      </c>
      <c r="J19" s="115" t="e">
        <f>E19/Récapitulatif!$B$18</f>
        <v>#DIV/0!</v>
      </c>
      <c r="K19" s="115"/>
      <c r="L19" s="34"/>
      <c r="M19" s="142"/>
      <c r="N19" s="26">
        <f>IF((L19=$N$2),J19,"")</f>
      </c>
      <c r="O19" s="19">
        <f>IF((L19=$O$2),J19,"")</f>
      </c>
      <c r="P19" s="19">
        <f>IF((L19=$P$2),J19,"")</f>
      </c>
      <c r="Q19" s="19">
        <f>IF((L19=$Q$2),J19,"")</f>
      </c>
      <c r="R19" s="26">
        <f>IF((L19=$R$2),J19,"")</f>
      </c>
      <c r="S19" s="19">
        <f>IF((L19=$S$2),J19,"")</f>
      </c>
      <c r="T19" s="19">
        <f>IF((L19=$T$2),J19,"")</f>
      </c>
      <c r="U19" s="19">
        <f>IF((L19=$U$2),J19,"")</f>
      </c>
      <c r="V19" s="26">
        <f>IF((L19=$V$2),J19,"")</f>
      </c>
    </row>
    <row r="20" spans="1:22" ht="12.75" customHeight="1">
      <c r="A20" s="36"/>
      <c r="B20" s="36"/>
      <c r="C20" s="34"/>
      <c r="D20" s="140"/>
      <c r="E20" s="141" t="e">
        <f>F20/H20</f>
        <v>#DIV/0!</v>
      </c>
      <c r="F20" s="31"/>
      <c r="G20" s="31"/>
      <c r="H20" s="31"/>
      <c r="I20" s="114">
        <f>D20/Récapitulatif!$B$18</f>
        <v>0</v>
      </c>
      <c r="J20" s="115" t="e">
        <f>E20/Récapitulatif!$B$18</f>
        <v>#DIV/0!</v>
      </c>
      <c r="K20" s="115"/>
      <c r="L20" s="34"/>
      <c r="M20" s="142"/>
      <c r="N20" s="26">
        <f>IF((L20=$N$2),J20,"")</f>
      </c>
      <c r="O20" s="19">
        <f>IF((L20=$O$2),J20,"")</f>
      </c>
      <c r="P20" s="19">
        <f>IF((L20=$P$2),J20,"")</f>
      </c>
      <c r="Q20" s="19">
        <f>IF((L20=$Q$2),J20,"")</f>
      </c>
      <c r="R20" s="26">
        <f>IF((L20=$R$2),J20,"")</f>
      </c>
      <c r="S20" s="19">
        <f>IF((L20=$S$2),J20,"")</f>
      </c>
      <c r="T20" s="19">
        <f>IF((L20=$T$2),J20,"")</f>
      </c>
      <c r="U20" s="19">
        <f>IF((L20=$U$2),J20,"")</f>
      </c>
      <c r="V20" s="26">
        <f>IF((L20=$V$2),J20,"")</f>
      </c>
    </row>
    <row r="21" spans="1:22" ht="12.75" customHeight="1">
      <c r="A21" s="36"/>
      <c r="B21" s="36"/>
      <c r="C21" s="34"/>
      <c r="D21" s="140"/>
      <c r="E21" s="141" t="e">
        <f>F21/H21</f>
        <v>#DIV/0!</v>
      </c>
      <c r="F21" s="31"/>
      <c r="G21" s="31"/>
      <c r="H21" s="31"/>
      <c r="I21" s="114">
        <f>D21/Récapitulatif!$B$18</f>
        <v>0</v>
      </c>
      <c r="J21" s="115" t="e">
        <f>E21/Récapitulatif!$B$18</f>
        <v>#DIV/0!</v>
      </c>
      <c r="K21" s="115"/>
      <c r="L21" s="34"/>
      <c r="M21" s="142"/>
      <c r="N21" s="26">
        <f>IF((L21=$N$2),J21,"")</f>
      </c>
      <c r="O21" s="19">
        <f>IF((L21=$O$2),J21,"")</f>
      </c>
      <c r="P21" s="19">
        <f>IF((L21=$P$2),J21,"")</f>
      </c>
      <c r="Q21" s="19">
        <f>IF((L21=$Q$2),J21,"")</f>
      </c>
      <c r="R21" s="26">
        <f>IF((L21=$R$2),J21,"")</f>
      </c>
      <c r="S21" s="19">
        <f>IF((L21=$S$2),J21,"")</f>
      </c>
      <c r="T21" s="19">
        <f>IF((L21=$T$2),J21,"")</f>
      </c>
      <c r="U21" s="19">
        <f>IF((L21=$U$2),J21,"")</f>
      </c>
      <c r="V21" s="26">
        <f>IF((L21=$V$2),J21,"")</f>
      </c>
    </row>
    <row r="22" spans="1:22" ht="12.75" customHeight="1">
      <c r="A22" s="36"/>
      <c r="B22" s="36"/>
      <c r="C22" s="34"/>
      <c r="D22" s="140"/>
      <c r="E22" s="141" t="e">
        <f>F22/H22</f>
        <v>#DIV/0!</v>
      </c>
      <c r="F22" s="31"/>
      <c r="G22" s="31"/>
      <c r="H22" s="31"/>
      <c r="I22" s="114">
        <f>D22/Récapitulatif!$B$18</f>
        <v>0</v>
      </c>
      <c r="J22" s="115" t="e">
        <f>E22/Récapitulatif!$B$18</f>
        <v>#DIV/0!</v>
      </c>
      <c r="K22" s="115"/>
      <c r="L22" s="34"/>
      <c r="M22" s="142"/>
      <c r="N22" s="44">
        <f>IF((L22=$N$2),J22,"")</f>
      </c>
      <c r="O22" s="45">
        <f>IF((L22=$O$2),J22,"")</f>
      </c>
      <c r="P22" s="45">
        <f>IF((L22=$P$2),J22,"")</f>
      </c>
      <c r="Q22" s="45">
        <f>IF((L22=$Q$2),J22,"")</f>
      </c>
      <c r="R22" s="26">
        <f>IF((L22=$R$2),J22,"")</f>
      </c>
      <c r="S22" s="19">
        <f>IF((L22=$S$2),J22,"")</f>
      </c>
      <c r="T22" s="19">
        <f>IF((L22=$T$2),J22,"")</f>
      </c>
      <c r="U22" s="19">
        <f>IF((L22=$U$2),J22,"")</f>
      </c>
      <c r="V22" s="26">
        <f>IF((L22=$V$2),J22,"")</f>
      </c>
    </row>
    <row r="23" spans="1:19" ht="12.75" customHeight="1">
      <c r="A23" s="36"/>
      <c r="B23" s="36"/>
      <c r="C23" s="34"/>
      <c r="D23" s="140"/>
      <c r="E23" s="141" t="e">
        <f>F23/H23</f>
        <v>#DIV/0!</v>
      </c>
      <c r="F23" s="31"/>
      <c r="G23" s="31"/>
      <c r="H23" s="31"/>
      <c r="I23" s="114">
        <f>D23/Récapitulatif!$B$18</f>
        <v>0</v>
      </c>
      <c r="J23" s="115" t="e">
        <f>E23/Récapitulatif!$B$18</f>
        <v>#DIV/0!</v>
      </c>
      <c r="K23" s="115"/>
      <c r="L23" s="34"/>
      <c r="M23" s="142"/>
      <c r="N23" s="19">
        <f>IF((L23=$N$2),J23,"")</f>
      </c>
      <c r="O23" s="19">
        <f>IF((L23=$O$2),J23,"")</f>
      </c>
      <c r="P23" s="19">
        <f>IF((L23=$P$2),J23,"")</f>
      </c>
      <c r="Q23" s="19">
        <f>IF((L23=$Q$2),J23,"")</f>
      </c>
      <c r="R23" s="123"/>
      <c r="S23" s="58"/>
    </row>
    <row r="24" spans="1:19" ht="12.75" customHeight="1">
      <c r="A24" s="36"/>
      <c r="B24" s="36"/>
      <c r="C24" s="34"/>
      <c r="D24" s="140"/>
      <c r="E24" s="141" t="e">
        <f>F24/H24</f>
        <v>#DIV/0!</v>
      </c>
      <c r="F24" s="31"/>
      <c r="G24" s="31"/>
      <c r="H24" s="31"/>
      <c r="I24" s="114">
        <f>D24/Récapitulatif!$B$18</f>
        <v>0</v>
      </c>
      <c r="J24" s="115" t="e">
        <f>E24/Récapitulatif!$B$18</f>
        <v>#DIV/0!</v>
      </c>
      <c r="K24" s="115"/>
      <c r="L24" s="34"/>
      <c r="M24" s="142"/>
      <c r="N24" s="45">
        <f>IF((L24=$N$2),J24,"")</f>
      </c>
      <c r="O24" s="45">
        <f>IF((L24=$O$2),J24,"")</f>
      </c>
      <c r="P24" s="45">
        <f>IF((L24=$P$2),J24,"")</f>
      </c>
      <c r="Q24" s="45">
        <f>IF((L24=$Q$2),J24,"")</f>
      </c>
      <c r="R24" s="123"/>
      <c r="S24" s="58"/>
    </row>
    <row r="25" spans="1:22" ht="12.75" customHeight="1">
      <c r="A25" s="46" t="s">
        <v>170</v>
      </c>
      <c r="B25" s="46"/>
      <c r="C25" s="9"/>
      <c r="D25" s="143">
        <v>6000</v>
      </c>
      <c r="E25" s="144">
        <f>SUM(E3:E24)</f>
        <v>0</v>
      </c>
      <c r="F25" s="49"/>
      <c r="G25" s="49"/>
      <c r="H25" s="49"/>
      <c r="I25" s="130">
        <f>D25/Récapitulatif!$B$18</f>
        <v>0.06343674933179957</v>
      </c>
      <c r="J25" s="130" t="e">
        <f>E25/Récapitulatif!$B$18</f>
        <v>#DIV/0!</v>
      </c>
      <c r="K25" s="130"/>
      <c r="L25" s="4"/>
      <c r="M25" s="46"/>
      <c r="N25" s="52">
        <f>SUM(N4:N24)</f>
        <v>0</v>
      </c>
      <c r="O25" s="52">
        <f>SUM(O4:O24)</f>
        <v>0</v>
      </c>
      <c r="P25" s="52">
        <f>SUM(P4:P24)</f>
        <v>0</v>
      </c>
      <c r="Q25" s="52">
        <f>SUM(Q4:Q24)</f>
        <v>0</v>
      </c>
      <c r="R25" s="52">
        <f>SUM(R4:R24)</f>
        <v>0</v>
      </c>
      <c r="S25" s="52">
        <f>SUM(S4:S24)</f>
        <v>0</v>
      </c>
      <c r="T25" s="52">
        <f>SUM(T4:T24)</f>
        <v>0</v>
      </c>
      <c r="U25" s="52">
        <f>SUM(U4:U24)</f>
        <v>0</v>
      </c>
      <c r="V25" s="52">
        <f>SUM(V4:V24)</f>
        <v>0</v>
      </c>
    </row>
    <row r="26" spans="1:19" ht="12.75" customHeight="1">
      <c r="A26" s="132"/>
      <c r="B26" s="132"/>
      <c r="C26" s="133"/>
      <c r="D26" s="132"/>
      <c r="E26" s="57"/>
      <c r="F26" s="132"/>
      <c r="G26" s="132"/>
      <c r="H26" s="132"/>
      <c r="I26" s="132"/>
      <c r="J26" s="132"/>
      <c r="K26" s="132"/>
      <c r="L26" s="132"/>
      <c r="M26" s="132"/>
      <c r="N26" s="132"/>
      <c r="O26" s="57"/>
      <c r="P26" s="57"/>
      <c r="Q26" s="57"/>
      <c r="R26" s="58"/>
      <c r="S26" s="58"/>
    </row>
  </sheetData>
  <sheetProtection selectLockedCells="1" selectUnlockedCells="1"/>
  <mergeCells count="3">
    <mergeCell ref="F1:H1"/>
    <mergeCell ref="K1:L1"/>
    <mergeCell ref="N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="74" zoomScaleNormal="74" workbookViewId="0" topLeftCell="A1">
      <selection activeCell="C21" sqref="C21"/>
    </sheetView>
  </sheetViews>
  <sheetFormatPr defaultColWidth="9.140625" defaultRowHeight="12.75" customHeight="1"/>
  <cols>
    <col min="1" max="1" width="28.8515625" style="0" customWidth="1"/>
    <col min="2" max="2" width="18.421875" style="0" customWidth="1"/>
    <col min="3" max="3" width="20.421875" style="0" customWidth="1"/>
    <col min="4" max="4" width="24.140625" style="0" customWidth="1"/>
    <col min="5" max="5" width="10.8515625" style="0" customWidth="1"/>
    <col min="6" max="6" width="9.7109375" style="0" customWidth="1"/>
    <col min="7" max="7" width="14.140625" style="0" customWidth="1"/>
    <col min="8" max="8" width="9.7109375" style="0" customWidth="1"/>
    <col min="9" max="9" width="24.28125" style="0" customWidth="1"/>
    <col min="10" max="10" width="9.7109375" style="0" customWidth="1"/>
    <col min="11" max="11" width="12.57421875" style="0" customWidth="1"/>
    <col min="12" max="12" width="13.00390625" style="0" customWidth="1"/>
    <col min="13" max="13" width="28.8515625" style="0" customWidth="1"/>
    <col min="14" max="18" width="10.8515625" style="0" customWidth="1"/>
  </cols>
  <sheetData>
    <row r="1" spans="1:19" ht="67.5" customHeight="1">
      <c r="A1" s="1" t="s">
        <v>171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/>
      <c r="H1" s="4"/>
      <c r="I1" s="3" t="s">
        <v>6</v>
      </c>
      <c r="J1" s="2" t="s">
        <v>7</v>
      </c>
      <c r="K1" s="5" t="s">
        <v>8</v>
      </c>
      <c r="L1" s="5"/>
      <c r="M1" s="2" t="s">
        <v>65</v>
      </c>
      <c r="N1" s="7" t="s">
        <v>10</v>
      </c>
      <c r="O1" s="7"/>
      <c r="P1" s="7"/>
      <c r="Q1" s="7"/>
      <c r="R1" s="139"/>
      <c r="S1" s="124"/>
    </row>
    <row r="2" spans="1:22" ht="109.5" customHeight="1">
      <c r="A2" s="7" t="s">
        <v>11</v>
      </c>
      <c r="B2" s="5"/>
      <c r="C2" s="5"/>
      <c r="D2" s="8"/>
      <c r="E2" s="5"/>
      <c r="F2" s="9" t="s">
        <v>12</v>
      </c>
      <c r="G2" s="9" t="s">
        <v>13</v>
      </c>
      <c r="H2" s="9" t="s">
        <v>14</v>
      </c>
      <c r="I2" s="8"/>
      <c r="J2" s="5"/>
      <c r="K2" s="9" t="s">
        <v>15</v>
      </c>
      <c r="L2" s="9" t="s">
        <v>16</v>
      </c>
      <c r="M2" s="5"/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24</v>
      </c>
      <c r="V2" s="10" t="s">
        <v>25</v>
      </c>
    </row>
    <row r="3" spans="1:22" ht="38.25" customHeight="1">
      <c r="A3" s="145" t="s">
        <v>172</v>
      </c>
      <c r="B3" s="145"/>
      <c r="C3" s="146"/>
      <c r="D3" s="147"/>
      <c r="E3" s="148"/>
      <c r="F3" s="149"/>
      <c r="G3" s="149"/>
      <c r="H3" s="149"/>
      <c r="I3" s="147"/>
      <c r="J3" s="150"/>
      <c r="K3" s="150"/>
      <c r="L3" s="150"/>
      <c r="M3" s="151"/>
      <c r="N3" s="17">
        <f>IF((L3="Egypte"),J5,"")</f>
      </c>
      <c r="O3" s="18">
        <f>IF((L3="Gabon"),J3,"")</f>
      </c>
      <c r="P3" s="18">
        <f>IF((L3="Maroc"),J3,"")</f>
      </c>
      <c r="Q3" s="18">
        <f>IF((L3="France"),J3,"")</f>
      </c>
      <c r="R3" s="17"/>
      <c r="S3" s="18"/>
      <c r="T3" s="18"/>
      <c r="U3" s="18"/>
      <c r="V3" s="17"/>
    </row>
    <row r="4" spans="1:22" ht="12.75" customHeight="1">
      <c r="A4" s="36" t="s">
        <v>173</v>
      </c>
      <c r="B4" s="36">
        <v>409</v>
      </c>
      <c r="C4" s="34" t="s">
        <v>174</v>
      </c>
      <c r="D4" s="82"/>
      <c r="E4" s="23">
        <v>206.47</v>
      </c>
      <c r="F4" s="15"/>
      <c r="G4" s="15"/>
      <c r="H4" s="15"/>
      <c r="I4" s="84">
        <f>D4/Récapitulatif!$B$18</f>
        <v>0</v>
      </c>
      <c r="J4" s="85">
        <f>E4/Récapitulatif!$B$18</f>
        <v>0.0021829642724227765</v>
      </c>
      <c r="K4" s="85" t="s">
        <v>18</v>
      </c>
      <c r="L4" s="85" t="s">
        <v>18</v>
      </c>
      <c r="M4" s="142"/>
      <c r="N4" s="26">
        <f>IF((L4=$N$2),J4,"")</f>
      </c>
      <c r="O4" s="19">
        <f>IF((L4=$O$2),J4,"")</f>
        <v>0.0021829642724227765</v>
      </c>
      <c r="P4" s="19">
        <f>IF((L4=$P$2),J4,"")</f>
      </c>
      <c r="Q4" s="19">
        <f>IF((L4=$Q$2),J4,"")</f>
      </c>
      <c r="R4" s="26">
        <f>IF((L4=$R$2),J4,"")</f>
      </c>
      <c r="S4" s="19">
        <f>IF((L4=$S$2),J4,"")</f>
      </c>
      <c r="T4" s="19">
        <f>IF((L4=$T$2),J4,"")</f>
      </c>
      <c r="U4" s="19">
        <f>IF((L4=$U$2),J4,"")</f>
      </c>
      <c r="V4" s="26">
        <f>IF((L4=$V$2),J4,"")</f>
      </c>
    </row>
    <row r="5" spans="1:22" ht="12.75" customHeight="1">
      <c r="A5" s="36" t="s">
        <v>175</v>
      </c>
      <c r="B5" s="36">
        <v>410</v>
      </c>
      <c r="C5" s="34" t="s">
        <v>176</v>
      </c>
      <c r="D5" s="82"/>
      <c r="E5" s="23">
        <v>93.86</v>
      </c>
      <c r="F5" s="15"/>
      <c r="G5" s="15"/>
      <c r="H5" s="15"/>
      <c r="I5" s="84">
        <f>D5/Récapitulatif!$B$18</f>
        <v>0</v>
      </c>
      <c r="J5" s="85">
        <f>E5/Récapitulatif!$B$18</f>
        <v>0.0009923622153804514</v>
      </c>
      <c r="K5" s="85" t="s">
        <v>18</v>
      </c>
      <c r="L5" s="85" t="s">
        <v>18</v>
      </c>
      <c r="M5" s="142"/>
      <c r="N5" s="26">
        <f>IF((L5=$N$2),J5,"")</f>
      </c>
      <c r="O5" s="19">
        <f>IF((L5=$O$2),J5,"")</f>
        <v>0.0009923622153804514</v>
      </c>
      <c r="P5" s="19">
        <f>IF((L5=$P$2),J5,"")</f>
      </c>
      <c r="Q5" s="19">
        <f>IF((L5=$Q$2),J5,"")</f>
      </c>
      <c r="R5" s="26">
        <f>IF((L5=$R$2),J5,"")</f>
      </c>
      <c r="S5" s="19">
        <f>IF((L5=$S$2),J5,"")</f>
      </c>
      <c r="T5" s="19">
        <f>IF((L5=$T$2),J5,"")</f>
      </c>
      <c r="U5" s="19">
        <f>IF((L5=$U$2),J5,"")</f>
      </c>
      <c r="V5" s="26">
        <f>IF((L5=$V$2),J5,"")</f>
      </c>
    </row>
    <row r="6" spans="1:22" ht="12.75" customHeight="1">
      <c r="A6" s="36" t="s">
        <v>177</v>
      </c>
      <c r="B6" s="36" t="s">
        <v>178</v>
      </c>
      <c r="C6" s="34" t="s">
        <v>179</v>
      </c>
      <c r="D6" s="82"/>
      <c r="E6" s="23">
        <v>55</v>
      </c>
      <c r="F6" s="15"/>
      <c r="G6" s="15"/>
      <c r="H6" s="15"/>
      <c r="I6" s="84">
        <f>D6/Récapitulatif!$B$18</f>
        <v>0</v>
      </c>
      <c r="J6" s="85">
        <f>E6/Récapitulatif!$B$18</f>
        <v>0.0005815035355414962</v>
      </c>
      <c r="K6" s="85" t="s">
        <v>19</v>
      </c>
      <c r="L6" s="85" t="s">
        <v>19</v>
      </c>
      <c r="M6" s="142"/>
      <c r="N6" s="26">
        <f>IF((L6=$N$2),J6,"")</f>
      </c>
      <c r="O6" s="19">
        <f>IF((L6=$O$2),J6,"")</f>
      </c>
      <c r="P6" s="19">
        <f>IF((L6=$P$2),J6,"")</f>
        <v>0.0005815035355414962</v>
      </c>
      <c r="Q6" s="19">
        <f>IF((L6=$Q$2),J6,"")</f>
      </c>
      <c r="R6" s="26">
        <f>IF((L6=$R$2),J6,"")</f>
      </c>
      <c r="S6" s="19">
        <f>IF((L6=$S$2),J6,"")</f>
      </c>
      <c r="T6" s="19">
        <f>IF((L6=$T$2),J6,"")</f>
      </c>
      <c r="U6" s="19">
        <f>IF((L6=$U$2),J6,"")</f>
      </c>
      <c r="V6" s="26">
        <f>IF((L6=$V$2),J6,"")</f>
      </c>
    </row>
    <row r="7" spans="1:22" ht="12.75" customHeight="1">
      <c r="A7" s="36" t="s">
        <v>177</v>
      </c>
      <c r="B7" s="36" t="s">
        <v>180</v>
      </c>
      <c r="C7" s="34" t="s">
        <v>181</v>
      </c>
      <c r="D7" s="82"/>
      <c r="E7" s="23">
        <v>85</v>
      </c>
      <c r="F7" s="15"/>
      <c r="G7" s="15"/>
      <c r="H7" s="15"/>
      <c r="I7" s="84">
        <f>D7/Récapitulatif!$B$18</f>
        <v>0</v>
      </c>
      <c r="J7" s="85">
        <f>E7/Récapitulatif!$B$18</f>
        <v>0.000898687282200494</v>
      </c>
      <c r="K7" s="85" t="s">
        <v>19</v>
      </c>
      <c r="L7" s="85" t="s">
        <v>19</v>
      </c>
      <c r="M7" s="142"/>
      <c r="N7" s="26">
        <f>IF((L7=$N$2),J7,"")</f>
      </c>
      <c r="O7" s="19">
        <f>IF((L7=$O$2),J7,"")</f>
      </c>
      <c r="P7" s="19">
        <f>IF((L7=$P$2),J7,"")</f>
        <v>0.000898687282200494</v>
      </c>
      <c r="Q7" s="19">
        <f>IF((L7=$Q$2),J7,"")</f>
      </c>
      <c r="R7" s="26">
        <f>IF((L7=$R$2),J7,"")</f>
      </c>
      <c r="S7" s="19">
        <f>IF((L7=$S$2),J7,"")</f>
      </c>
      <c r="T7" s="19">
        <f>IF((L7=$T$2),J7,"")</f>
      </c>
      <c r="U7" s="19">
        <f>IF((L7=$U$2),J7,"")</f>
      </c>
      <c r="V7" s="26">
        <f>IF((L7=$V$2),J7,"")</f>
      </c>
    </row>
    <row r="8" spans="1:22" ht="12.75" customHeight="1">
      <c r="A8" s="106" t="s">
        <v>182</v>
      </c>
      <c r="B8" s="36" t="s">
        <v>183</v>
      </c>
      <c r="C8" s="34" t="s">
        <v>184</v>
      </c>
      <c r="D8" s="82"/>
      <c r="E8" s="23">
        <v>10.7</v>
      </c>
      <c r="F8" s="15"/>
      <c r="G8" s="15"/>
      <c r="H8" s="15"/>
      <c r="I8" s="84">
        <f>D8/Récapitulatif!$B$18</f>
        <v>0</v>
      </c>
      <c r="J8" s="85">
        <f>E8/Récapitulatif!$B$18</f>
        <v>0.00011312886964170924</v>
      </c>
      <c r="K8" s="85" t="s">
        <v>19</v>
      </c>
      <c r="L8" s="85" t="s">
        <v>19</v>
      </c>
      <c r="M8" s="142"/>
      <c r="N8" s="26">
        <f>IF((L8=$N$2),J8,"")</f>
      </c>
      <c r="O8" s="19">
        <f>IF((L8=$O$2),J8,"")</f>
      </c>
      <c r="P8" s="19">
        <f>IF((L8=$P$2),J8,"")</f>
        <v>0.00011312886964170924</v>
      </c>
      <c r="Q8" s="19">
        <f>IF((L8=$Q$2),J8,"")</f>
      </c>
      <c r="R8" s="26">
        <f>IF((L8=$R$2),J8,"")</f>
      </c>
      <c r="S8" s="19">
        <f>IF((L8=$S$2),J8,"")</f>
      </c>
      <c r="T8" s="19">
        <f>IF((L8=$T$2),J8,"")</f>
      </c>
      <c r="U8" s="19">
        <f>IF((L8=$U$2),J8,"")</f>
      </c>
      <c r="V8" s="26">
        <f>IF((L8=$V$2),J8,"")</f>
      </c>
    </row>
    <row r="9" spans="1:22" ht="12.75" customHeight="1">
      <c r="A9" s="106" t="s">
        <v>185</v>
      </c>
      <c r="B9" s="36" t="s">
        <v>186</v>
      </c>
      <c r="C9" s="34" t="s">
        <v>187</v>
      </c>
      <c r="D9" s="82"/>
      <c r="E9" s="23">
        <v>48</v>
      </c>
      <c r="F9" s="15"/>
      <c r="G9" s="15"/>
      <c r="H9" s="15"/>
      <c r="I9" s="84">
        <f>D9/Récapitulatif!$B$18</f>
        <v>0</v>
      </c>
      <c r="J9" s="85">
        <f>E9/Récapitulatif!$B$18</f>
        <v>0.0005074939946543966</v>
      </c>
      <c r="K9" s="85" t="s">
        <v>19</v>
      </c>
      <c r="L9" s="85" t="s">
        <v>19</v>
      </c>
      <c r="M9" s="142"/>
      <c r="N9" s="26">
        <f>IF((L9=$N$2),J9,"")</f>
      </c>
      <c r="O9" s="19">
        <f>IF((L9=$O$2),J9,"")</f>
      </c>
      <c r="P9" s="19">
        <f>IF((L9=$P$2),J9,"")</f>
        <v>0.0005074939946543966</v>
      </c>
      <c r="Q9" s="19">
        <f>IF((L9=$Q$2),J9,"")</f>
      </c>
      <c r="R9" s="26">
        <f>IF((L9=$R$2),J9,"")</f>
      </c>
      <c r="S9" s="19">
        <f>IF((L9=$S$2),J9,"")</f>
      </c>
      <c r="T9" s="19">
        <f>IF((L9=$T$2),J9,"")</f>
      </c>
      <c r="U9" s="19">
        <f>IF((L9=$U$2),J9,"")</f>
      </c>
      <c r="V9" s="26">
        <f>IF((L9=$V$2),J9,"")</f>
      </c>
    </row>
    <row r="10" spans="1:22" ht="12.75" customHeight="1">
      <c r="A10" s="106" t="s">
        <v>185</v>
      </c>
      <c r="B10" s="36" t="s">
        <v>188</v>
      </c>
      <c r="C10" s="34" t="s">
        <v>189</v>
      </c>
      <c r="D10" s="82"/>
      <c r="E10" s="23">
        <v>24</v>
      </c>
      <c r="F10" s="15"/>
      <c r="G10" s="15"/>
      <c r="H10" s="15"/>
      <c r="I10" s="84">
        <f>D10/Récapitulatif!$B$18</f>
        <v>0</v>
      </c>
      <c r="J10" s="85">
        <f>E10/Récapitulatif!$B$18</f>
        <v>0.0002537469973271983</v>
      </c>
      <c r="K10" s="85" t="s">
        <v>19</v>
      </c>
      <c r="L10" s="85" t="s">
        <v>19</v>
      </c>
      <c r="M10" s="142"/>
      <c r="N10" s="26">
        <f>IF((L10=$N$2),J10,"")</f>
      </c>
      <c r="O10" s="19">
        <f>IF((L10=$O$2),J10,"")</f>
      </c>
      <c r="P10" s="19">
        <f>IF((L10=$P$2),J10,"")</f>
        <v>0.0002537469973271983</v>
      </c>
      <c r="Q10" s="19">
        <f>IF((L10=$Q$2),J10,"")</f>
      </c>
      <c r="R10" s="26">
        <f>IF((L10=$R$2),J10,"")</f>
      </c>
      <c r="S10" s="19">
        <f>IF((L10=$S$2),J10,"")</f>
      </c>
      <c r="T10" s="19">
        <f>IF((L10=$T$2),J10,"")</f>
      </c>
      <c r="U10" s="19">
        <f>IF((L10=$U$2),J10,"")</f>
      </c>
      <c r="V10" s="26">
        <f>IF((L10=$V$2),J10,"")</f>
      </c>
    </row>
    <row r="11" spans="1:22" ht="12.75" customHeight="1">
      <c r="A11" s="106" t="s">
        <v>185</v>
      </c>
      <c r="B11" s="36" t="s">
        <v>190</v>
      </c>
      <c r="C11" s="34" t="s">
        <v>191</v>
      </c>
      <c r="D11" s="82"/>
      <c r="E11" s="23">
        <v>12</v>
      </c>
      <c r="F11" s="15"/>
      <c r="G11" s="15"/>
      <c r="H11" s="15"/>
      <c r="I11" s="84">
        <f>D11/Récapitulatif!$B$18</f>
        <v>0</v>
      </c>
      <c r="J11" s="85">
        <f>E11/Récapitulatif!$B$18</f>
        <v>0.00012687349866359916</v>
      </c>
      <c r="K11" s="85" t="s">
        <v>19</v>
      </c>
      <c r="L11" s="85" t="s">
        <v>19</v>
      </c>
      <c r="M11" s="142"/>
      <c r="N11" s="26">
        <f>IF((L11=$N$2),J11,"")</f>
      </c>
      <c r="O11" s="19">
        <f>IF((L11=$O$2),J11,"")</f>
      </c>
      <c r="P11" s="19">
        <f>IF((L11=$P$2),J11,"")</f>
        <v>0.00012687349866359916</v>
      </c>
      <c r="Q11" s="19">
        <f>IF((L11=$Q$2),J11,"")</f>
      </c>
      <c r="R11" s="26">
        <f>IF((L11=$R$2),J11,"")</f>
      </c>
      <c r="S11" s="19">
        <f>IF((L11=$S$2),J11,"")</f>
      </c>
      <c r="T11" s="19">
        <f>IF((L11=$T$2),J11,"")</f>
      </c>
      <c r="U11" s="19">
        <f>IF((L11=$U$2),J11,"")</f>
      </c>
      <c r="V11" s="26">
        <f>IF((L11=$V$2),J11,"")</f>
      </c>
    </row>
    <row r="12" spans="1:22" ht="12.75" customHeight="1">
      <c r="A12" s="36" t="s">
        <v>192</v>
      </c>
      <c r="B12" s="36" t="s">
        <v>193</v>
      </c>
      <c r="C12" s="34" t="s">
        <v>103</v>
      </c>
      <c r="D12" s="113"/>
      <c r="E12" s="119">
        <f>F12/H12</f>
        <v>7.623694442326752</v>
      </c>
      <c r="F12" s="31">
        <v>5000</v>
      </c>
      <c r="G12" s="15" t="s">
        <v>30</v>
      </c>
      <c r="H12" s="15">
        <v>655.85</v>
      </c>
      <c r="I12" s="114">
        <f>D12/Récapitulatif!$B$18</f>
        <v>0</v>
      </c>
      <c r="J12" s="152">
        <f>E12/Récapitulatif!$B$18</f>
        <v>8.060373222001929E-05</v>
      </c>
      <c r="K12" s="115" t="s">
        <v>20</v>
      </c>
      <c r="L12" s="115" t="s">
        <v>25</v>
      </c>
      <c r="M12" s="43"/>
      <c r="N12" s="26">
        <f>IF((L12=$N$2),J12,"")</f>
      </c>
      <c r="O12" s="19">
        <f>IF((L12=$O$2),J12,"")</f>
      </c>
      <c r="P12" s="19">
        <f>IF((L12=$P$2),J12,"")</f>
      </c>
      <c r="Q12" s="19">
        <f>IF((L12=$Q$2),J12,"")</f>
      </c>
      <c r="R12" s="26">
        <f>IF((L12=$R$2),J12,"")</f>
      </c>
      <c r="S12" s="19">
        <f>IF((L12=$S$2),J12,"")</f>
      </c>
      <c r="T12" s="19">
        <f>IF((L12=$T$2),J12,"")</f>
      </c>
      <c r="U12" s="19">
        <f>IF((L12=$U$2),J12,"")</f>
      </c>
      <c r="V12" s="116">
        <f>IF((L12=$V$2),J12,"")</f>
        <v>8.060373222001929E-05</v>
      </c>
    </row>
    <row r="13" spans="1:22" ht="12.75" customHeight="1">
      <c r="A13" s="106"/>
      <c r="B13" s="36"/>
      <c r="C13" s="34"/>
      <c r="D13" s="82"/>
      <c r="E13" s="23"/>
      <c r="F13" s="15"/>
      <c r="G13" s="15"/>
      <c r="H13" s="15"/>
      <c r="I13" s="84"/>
      <c r="J13" s="85"/>
      <c r="K13" s="85"/>
      <c r="L13" s="85"/>
      <c r="M13" s="142"/>
      <c r="N13" s="26">
        <f>IF((L13=$N$2),J13,"")</f>
      </c>
      <c r="O13" s="19">
        <f>IF((L13=$O$2),J13,"")</f>
      </c>
      <c r="P13" s="19">
        <f>IF((L13=$P$2),J13,"")</f>
      </c>
      <c r="Q13" s="19">
        <f>IF((L13=$Q$2),J13,"")</f>
      </c>
      <c r="R13" s="26">
        <f>IF((L13=$R$2),J13,"")</f>
      </c>
      <c r="S13" s="19">
        <f>IF((L13=$S$2),J13,"")</f>
      </c>
      <c r="T13" s="19">
        <f>IF((L13=$T$2),J13,"")</f>
      </c>
      <c r="U13" s="19">
        <f>IF((L13=$U$2),J13,"")</f>
      </c>
      <c r="V13" s="26">
        <f>IF((L13=$V$2),J13,"")</f>
      </c>
    </row>
    <row r="14" spans="1:22" ht="12.75" customHeight="1">
      <c r="A14" s="36"/>
      <c r="B14" s="36"/>
      <c r="C14" s="34"/>
      <c r="D14" s="82"/>
      <c r="E14" s="23">
        <v>0</v>
      </c>
      <c r="F14" s="15"/>
      <c r="G14" s="15"/>
      <c r="H14" s="15"/>
      <c r="I14" s="84">
        <f>D14/Récapitulatif!$B$18</f>
        <v>0</v>
      </c>
      <c r="J14" s="85">
        <f>E14/Récapitulatif!$B$18</f>
        <v>0</v>
      </c>
      <c r="K14" s="85"/>
      <c r="L14" s="34"/>
      <c r="M14" s="142"/>
      <c r="N14" s="26">
        <f>IF((L14=$N$2),J14,"")</f>
      </c>
      <c r="O14" s="19">
        <f>IF((L14=$O$2),J14,"")</f>
      </c>
      <c r="P14" s="19">
        <f>IF((L14=$P$2),J14,"")</f>
      </c>
      <c r="Q14" s="19">
        <f>IF((L14=$Q$2),J14,"")</f>
      </c>
      <c r="R14" s="26">
        <f>IF((L14=$R$2),J14,"")</f>
      </c>
      <c r="S14" s="19">
        <f>IF((L14=$S$2),J14,"")</f>
      </c>
      <c r="T14" s="19">
        <f>IF((L14=$T$2),J14,"")</f>
      </c>
      <c r="U14" s="19">
        <f>IF((L14=$U$2),J14,"")</f>
      </c>
      <c r="V14" s="26">
        <f>IF((L14=$V$2),J14,"")</f>
      </c>
    </row>
    <row r="15" spans="1:22" ht="12.75" customHeight="1">
      <c r="A15" s="153" t="s">
        <v>194</v>
      </c>
      <c r="B15" s="145"/>
      <c r="C15" s="154"/>
      <c r="D15" s="155"/>
      <c r="E15" s="23">
        <f>SUM(E3:E14)</f>
        <v>542.6536944423268</v>
      </c>
      <c r="F15" s="156"/>
      <c r="G15" s="157"/>
      <c r="H15" s="157"/>
      <c r="I15" s="158">
        <f>D15/Récapitulatif!$B$18</f>
        <v>0</v>
      </c>
      <c r="J15" s="158">
        <f>E15/Récapitulatif!$B$18</f>
        <v>0.005737364398052142</v>
      </c>
      <c r="K15" s="158"/>
      <c r="L15" s="159"/>
      <c r="M15" s="160"/>
      <c r="N15" s="26">
        <f>IF((L15=$N$2),J15,"")</f>
      </c>
      <c r="O15" s="19">
        <f>IF((L15=$O$2),J15,"")</f>
      </c>
      <c r="P15" s="19">
        <f>IF((L15=$P$2),J15,"")</f>
      </c>
      <c r="Q15" s="19">
        <f>IF((L15=$Q$2),J15,"")</f>
      </c>
      <c r="R15" s="26">
        <f>IF((L15=$R$2),J15,"")</f>
      </c>
      <c r="S15" s="19">
        <f>IF((L15=$S$2),J15,"")</f>
      </c>
      <c r="T15" s="19">
        <f>IF((L15=$T$2),J15,"")</f>
      </c>
      <c r="U15" s="19">
        <f>IF((L15=$U$2),J15,"")</f>
      </c>
      <c r="V15" s="26">
        <f>IF((L15=$V$2),J15,"")</f>
      </c>
    </row>
    <row r="16" spans="1:22" ht="12.75" customHeight="1">
      <c r="A16" s="36"/>
      <c r="B16" s="36"/>
      <c r="C16" s="34"/>
      <c r="D16" s="82"/>
      <c r="E16" s="23"/>
      <c r="F16" s="15"/>
      <c r="G16" s="87"/>
      <c r="H16" s="87"/>
      <c r="I16" s="84"/>
      <c r="J16" s="85"/>
      <c r="K16" s="85"/>
      <c r="L16" s="34"/>
      <c r="M16" s="142"/>
      <c r="N16" s="26">
        <f>IF((L16=$N$2),J16,"")</f>
      </c>
      <c r="O16" s="19">
        <f>IF((L16=$O$2),J16,"")</f>
      </c>
      <c r="P16" s="19">
        <f>IF((L16=$P$2),J16,"")</f>
      </c>
      <c r="Q16" s="19">
        <f>IF((L16=$Q$2),J16,"")</f>
      </c>
      <c r="R16" s="26">
        <f>IF((L16=$R$2),J16,"")</f>
      </c>
      <c r="S16" s="19">
        <f>IF((L16=$S$2),J16,"")</f>
      </c>
      <c r="T16" s="19">
        <f>IF((L16=$T$2),J16,"")</f>
      </c>
      <c r="U16" s="19">
        <f>IF((L16=$U$2),J16,"")</f>
      </c>
      <c r="V16" s="26">
        <f>IF((L16=$V$2),J16,"")</f>
      </c>
    </row>
    <row r="17" spans="1:22" ht="32.25" customHeight="1">
      <c r="A17" s="145" t="s">
        <v>195</v>
      </c>
      <c r="B17" s="145"/>
      <c r="C17" s="146"/>
      <c r="D17" s="161"/>
      <c r="E17" s="23"/>
      <c r="F17" s="15"/>
      <c r="G17" s="148"/>
      <c r="H17" s="148"/>
      <c r="I17" s="84"/>
      <c r="J17" s="85"/>
      <c r="K17" s="85"/>
      <c r="L17" s="150"/>
      <c r="M17" s="151"/>
      <c r="N17" s="26">
        <f>IF((L17=$N$2),J17,"")</f>
      </c>
      <c r="O17" s="19">
        <f>IF((L17=$O$2),J17,"")</f>
      </c>
      <c r="P17" s="19">
        <f>IF((L17=$P$2),J17,"")</f>
      </c>
      <c r="Q17" s="19">
        <f>IF((L17=$Q$2),J17,"")</f>
      </c>
      <c r="R17" s="26">
        <f>IF((L17=$R$2),J17,"")</f>
      </c>
      <c r="S17" s="19">
        <f>IF((L17=$S$2),J17,"")</f>
      </c>
      <c r="T17" s="19">
        <f>IF((L17=$T$2),J17,"")</f>
      </c>
      <c r="U17" s="19">
        <f>IF((L17=$U$2),J17,"")</f>
      </c>
      <c r="V17" s="26">
        <f>IF((L17=$V$2),J17,"")</f>
      </c>
    </row>
    <row r="18" spans="1:22" ht="12.75" customHeight="1">
      <c r="A18" s="36" t="s">
        <v>196</v>
      </c>
      <c r="B18" s="36">
        <v>209</v>
      </c>
      <c r="C18" s="162">
        <v>40149</v>
      </c>
      <c r="D18" s="82"/>
      <c r="E18" s="23">
        <f>F18/H18</f>
        <v>30.57101471373027</v>
      </c>
      <c r="F18" s="15">
        <v>20050</v>
      </c>
      <c r="G18" s="15" t="s">
        <v>30</v>
      </c>
      <c r="H18" s="15">
        <v>655.85</v>
      </c>
      <c r="I18" s="84">
        <f>D18/Récapitulatif!$B$18</f>
        <v>0</v>
      </c>
      <c r="J18" s="85">
        <f>E18/Récapitulatif!$B$18</f>
        <v>0.0003232209662022773</v>
      </c>
      <c r="K18" s="85" t="s">
        <v>20</v>
      </c>
      <c r="L18" s="34" t="s">
        <v>20</v>
      </c>
      <c r="M18" s="142"/>
      <c r="N18" s="26">
        <f>IF((L18=$N$2),J18,"")</f>
      </c>
      <c r="O18" s="19">
        <f>IF((L18=$O$2),J18,"")</f>
      </c>
      <c r="P18" s="19">
        <f>IF((L18=$P$2),J18,"")</f>
      </c>
      <c r="Q18" s="19">
        <f>IF((L18=$Q$2),J18,"")</f>
        <v>0.0003232209662022773</v>
      </c>
      <c r="R18" s="26">
        <f>IF((L18=$R$2),J18,"")</f>
      </c>
      <c r="S18" s="19">
        <f>IF((L18=$S$2),J18,"")</f>
      </c>
      <c r="T18" s="19">
        <f>IF((L18=$T$2),J18,"")</f>
      </c>
      <c r="U18" s="19">
        <f>IF((L18=$U$2),J18,"")</f>
      </c>
      <c r="V18" s="26">
        <f>IF((L18=$V$2),J18,"")</f>
      </c>
    </row>
    <row r="19" spans="1:22" ht="12.75" customHeight="1">
      <c r="A19" s="36" t="s">
        <v>196</v>
      </c>
      <c r="B19" s="36">
        <v>309</v>
      </c>
      <c r="C19" s="162">
        <v>40119</v>
      </c>
      <c r="D19" s="82"/>
      <c r="E19" s="23">
        <f>F19/H19</f>
        <v>12.350384996569337</v>
      </c>
      <c r="F19" s="15">
        <v>8100</v>
      </c>
      <c r="G19" s="15" t="s">
        <v>30</v>
      </c>
      <c r="H19" s="15">
        <v>655.85</v>
      </c>
      <c r="I19" s="84">
        <f>D19/Récapitulatif!$B$18</f>
        <v>0</v>
      </c>
      <c r="J19" s="85">
        <f>E19/Récapitulatif!$B$18</f>
        <v>0.00013057804619643124</v>
      </c>
      <c r="K19" s="85" t="s">
        <v>20</v>
      </c>
      <c r="L19" s="34" t="s">
        <v>20</v>
      </c>
      <c r="M19" s="142"/>
      <c r="N19" s="26">
        <f>IF((L19=$N$2),J19,"")</f>
      </c>
      <c r="O19" s="19">
        <f>IF((L19=$O$2),J19,"")</f>
      </c>
      <c r="P19" s="19">
        <f>IF((L19=$P$2),J19,"")</f>
      </c>
      <c r="Q19" s="19">
        <f>IF((L19=$Q$2),J19,"")</f>
        <v>0.00013057804619643124</v>
      </c>
      <c r="R19" s="26">
        <f>IF((L19=$R$2),J19,"")</f>
      </c>
      <c r="S19" s="19">
        <f>IF((L19=$S$2),J19,"")</f>
      </c>
      <c r="T19" s="19">
        <f>IF((L19=$T$2),J19,"")</f>
      </c>
      <c r="U19" s="19">
        <f>IF((L19=$U$2),J19,"")</f>
      </c>
      <c r="V19" s="26">
        <f>IF((L19=$V$2),J19,"")</f>
      </c>
    </row>
    <row r="20" spans="1:22" ht="12.75" customHeight="1">
      <c r="A20" s="86" t="s">
        <v>196</v>
      </c>
      <c r="B20" s="36" t="s">
        <v>197</v>
      </c>
      <c r="C20" s="163"/>
      <c r="D20" s="82"/>
      <c r="E20" s="23">
        <f>F20/H20</f>
        <v>0.7623694442326752</v>
      </c>
      <c r="F20" s="15">
        <v>500</v>
      </c>
      <c r="G20" s="15" t="s">
        <v>30</v>
      </c>
      <c r="H20" s="15">
        <v>655.85</v>
      </c>
      <c r="I20" s="84">
        <f>D20/Récapitulatif!$B$18</f>
        <v>0</v>
      </c>
      <c r="J20" s="85">
        <f>E20/Récapitulatif!$B$18</f>
        <v>8.060373222001929E-06</v>
      </c>
      <c r="K20" s="85" t="s">
        <v>20</v>
      </c>
      <c r="L20" s="34" t="s">
        <v>20</v>
      </c>
      <c r="M20" s="142"/>
      <c r="N20" s="26">
        <f>IF((L20=$N$2),J20,"")</f>
      </c>
      <c r="O20" s="19">
        <f>IF((L20=$O$2),J20,"")</f>
      </c>
      <c r="P20" s="19">
        <f>IF((L20=$P$2),J20,"")</f>
      </c>
      <c r="Q20" s="19">
        <f>IF((L20=$Q$2),J20,"")</f>
        <v>8.060373222001929E-06</v>
      </c>
      <c r="R20" s="26">
        <f>IF((L20=$R$2),J20,"")</f>
      </c>
      <c r="S20" s="19">
        <f>IF((L20=$S$2),J20,"")</f>
      </c>
      <c r="T20" s="19">
        <f>IF((L20=$T$2),J20,"")</f>
      </c>
      <c r="U20" s="19">
        <f>IF((L20=$U$2),J20,"")</f>
      </c>
      <c r="V20" s="26">
        <f>IF((L20=$V$2),J20,"")</f>
      </c>
    </row>
    <row r="21" spans="1:22" ht="12.75" customHeight="1">
      <c r="A21" s="86" t="s">
        <v>196</v>
      </c>
      <c r="B21" s="36" t="s">
        <v>198</v>
      </c>
      <c r="C21" s="163"/>
      <c r="D21" s="82"/>
      <c r="E21" s="23">
        <f>F21/H21</f>
        <v>0.7623694442326752</v>
      </c>
      <c r="F21" s="15">
        <v>500</v>
      </c>
      <c r="G21" s="15" t="s">
        <v>30</v>
      </c>
      <c r="H21" s="15">
        <v>655.85</v>
      </c>
      <c r="I21" s="84">
        <f>D21/Récapitulatif!$B$18</f>
        <v>0</v>
      </c>
      <c r="J21" s="85">
        <f>E21/Récapitulatif!$B$18</f>
        <v>8.060373222001929E-06</v>
      </c>
      <c r="K21" s="85" t="s">
        <v>20</v>
      </c>
      <c r="L21" s="34" t="s">
        <v>20</v>
      </c>
      <c r="M21" s="142"/>
      <c r="N21" s="26">
        <f>IF((L21=$N$2),J21,"")</f>
      </c>
      <c r="O21" s="19">
        <f>IF((L21=$O$2),J21,"")</f>
      </c>
      <c r="P21" s="19">
        <f>IF((L21=$P$2),J21,"")</f>
      </c>
      <c r="Q21" s="19">
        <f>IF((L21=$Q$2),J21,"")</f>
        <v>8.060373222001929E-06</v>
      </c>
      <c r="R21" s="26">
        <f>IF((L21=$R$2),J21,"")</f>
      </c>
      <c r="S21" s="19">
        <f>IF((L21=$S$2),J21,"")</f>
      </c>
      <c r="T21" s="19">
        <f>IF((L21=$T$2),J21,"")</f>
      </c>
      <c r="U21" s="19">
        <f>IF((L21=$U$2),J21,"")</f>
      </c>
      <c r="V21" s="26">
        <f>IF((L21=$V$2),J21,"")</f>
      </c>
    </row>
    <row r="22" spans="1:22" ht="28.5" customHeight="1">
      <c r="A22" s="86" t="s">
        <v>199</v>
      </c>
      <c r="B22" s="36" t="s">
        <v>200</v>
      </c>
      <c r="C22" s="162" t="s">
        <v>121</v>
      </c>
      <c r="D22" s="82"/>
      <c r="E22" s="23">
        <f>F22/H22</f>
        <v>30.494777769307007</v>
      </c>
      <c r="F22" s="15">
        <v>20000</v>
      </c>
      <c r="G22" s="15" t="s">
        <v>30</v>
      </c>
      <c r="H22" s="15">
        <v>655.85</v>
      </c>
      <c r="I22" s="84">
        <f>D22/Récapitulatif!$B$18</f>
        <v>0</v>
      </c>
      <c r="J22" s="85">
        <f>E22/Récapitulatif!$B$18</f>
        <v>0.00032241492888007716</v>
      </c>
      <c r="K22" s="85" t="s">
        <v>20</v>
      </c>
      <c r="L22" s="85" t="s">
        <v>20</v>
      </c>
      <c r="M22" s="142"/>
      <c r="N22" s="44">
        <f>IF((L22=$N$2),J22,"")</f>
      </c>
      <c r="O22" s="45">
        <f>IF((L22=$O$2),J22,"")</f>
      </c>
      <c r="P22" s="45">
        <f>IF((L22=$P$2),J22,"")</f>
      </c>
      <c r="Q22" s="45">
        <f>IF((L22=$Q$2),J22,"")</f>
        <v>0.00032241492888007716</v>
      </c>
      <c r="R22" s="26">
        <f>IF((L22=$R$2),J22,"")</f>
      </c>
      <c r="S22" s="19">
        <f>IF((L22=$S$2),J22,"")</f>
      </c>
      <c r="T22" s="19">
        <f>IF((L22=$T$2),J22,"")</f>
      </c>
      <c r="U22" s="19">
        <f>IF((L22=$U$2),J22,"")</f>
      </c>
      <c r="V22" s="26">
        <f>IF((L22=$V$2),J22,"")</f>
      </c>
    </row>
    <row r="23" spans="1:19" ht="12.75" customHeight="1">
      <c r="A23" s="86"/>
      <c r="B23" s="86"/>
      <c r="C23" s="164"/>
      <c r="D23" s="82"/>
      <c r="E23" s="23">
        <v>0</v>
      </c>
      <c r="F23" s="15"/>
      <c r="G23" s="106"/>
      <c r="H23" s="15"/>
      <c r="I23" s="84">
        <f>D23/Récapitulatif!$B$18</f>
        <v>0</v>
      </c>
      <c r="J23" s="85">
        <f>E23/Récapitulatif!$B$18</f>
        <v>0</v>
      </c>
      <c r="K23" s="85"/>
      <c r="L23" s="34"/>
      <c r="M23" s="142"/>
      <c r="N23" s="19">
        <f>IF((L23=$N$2),J23,"")</f>
      </c>
      <c r="O23" s="19">
        <f>IF((L23=$O$2),J23,"")</f>
      </c>
      <c r="P23" s="19">
        <f>IF((L23=$P$2),J23,"")</f>
      </c>
      <c r="Q23" s="19">
        <f>IF((L23=$Q$2),J23,"")</f>
      </c>
      <c r="R23" s="123"/>
      <c r="S23" s="58"/>
    </row>
    <row r="24" spans="1:19" ht="12.75" customHeight="1">
      <c r="A24" s="86"/>
      <c r="B24" s="86"/>
      <c r="C24" s="34"/>
      <c r="D24" s="82"/>
      <c r="E24" s="23">
        <v>0</v>
      </c>
      <c r="F24" s="15"/>
      <c r="G24" s="15"/>
      <c r="H24" s="15"/>
      <c r="I24" s="84">
        <f>D24/Récapitulatif!$B$18</f>
        <v>0</v>
      </c>
      <c r="J24" s="85">
        <f>E24/Récapitulatif!$B$18</f>
        <v>0</v>
      </c>
      <c r="K24" s="85"/>
      <c r="L24" s="34"/>
      <c r="M24" s="142"/>
      <c r="N24" s="19">
        <f>IF((L24=$N$2),J24,"")</f>
      </c>
      <c r="O24" s="19">
        <f>IF((L24=$O$2),J24,"")</f>
      </c>
      <c r="P24" s="19">
        <f>IF((L24=$P$2),J24,"")</f>
      </c>
      <c r="Q24" s="19">
        <f>IF((L24=$Q$2),J24,"")</f>
      </c>
      <c r="R24" s="123"/>
      <c r="S24" s="58"/>
    </row>
    <row r="25" spans="1:19" ht="12.75" customHeight="1">
      <c r="A25" s="86"/>
      <c r="B25" s="86"/>
      <c r="C25" s="34"/>
      <c r="D25" s="82"/>
      <c r="E25" s="23">
        <v>0</v>
      </c>
      <c r="F25" s="15"/>
      <c r="G25" s="15"/>
      <c r="H25" s="15"/>
      <c r="I25" s="84">
        <f>D25/Récapitulatif!$B$18</f>
        <v>0</v>
      </c>
      <c r="J25" s="85">
        <f>E25/Récapitulatif!$B$18</f>
        <v>0</v>
      </c>
      <c r="K25" s="85"/>
      <c r="L25" s="34"/>
      <c r="M25" s="142"/>
      <c r="N25" s="19">
        <f>IF((L25=$N$2),J25,"")</f>
      </c>
      <c r="O25" s="19">
        <f>IF((L25=$O$2),J25,"")</f>
      </c>
      <c r="P25" s="19">
        <f>IF((L25=$P$2),J25,"")</f>
      </c>
      <c r="Q25" s="19">
        <f>IF((L25=$Q$2),J25,"")</f>
      </c>
      <c r="R25" s="123"/>
      <c r="S25" s="58"/>
    </row>
    <row r="26" spans="1:19" ht="12.75" customHeight="1">
      <c r="A26" s="86"/>
      <c r="B26" s="86"/>
      <c r="C26" s="34"/>
      <c r="D26" s="82"/>
      <c r="E26" s="23">
        <v>0</v>
      </c>
      <c r="F26" s="15"/>
      <c r="G26" s="15"/>
      <c r="H26" s="15"/>
      <c r="I26" s="84">
        <f>D26/Récapitulatif!$B$18</f>
        <v>0</v>
      </c>
      <c r="J26" s="85">
        <f>E26/Récapitulatif!$B$18</f>
        <v>0</v>
      </c>
      <c r="K26" s="85"/>
      <c r="L26" s="34"/>
      <c r="M26" s="142"/>
      <c r="N26" s="19">
        <f>IF((L26=$N$2),J26,"")</f>
      </c>
      <c r="O26" s="19">
        <f>IF((L26=$O$2),J26,"")</f>
      </c>
      <c r="P26" s="19">
        <f>IF((L26=$P$2),J26,"")</f>
      </c>
      <c r="Q26" s="19">
        <f>IF((L26=$Q$2),J26,"")</f>
      </c>
      <c r="R26" s="123"/>
      <c r="S26" s="58"/>
    </row>
    <row r="27" spans="1:19" ht="12.75" customHeight="1">
      <c r="A27" s="86"/>
      <c r="B27" s="86"/>
      <c r="C27" s="34"/>
      <c r="D27" s="82"/>
      <c r="E27" s="23">
        <v>0</v>
      </c>
      <c r="F27" s="15"/>
      <c r="G27" s="15"/>
      <c r="H27" s="15"/>
      <c r="I27" s="84">
        <f>D27/Récapitulatif!$B$18</f>
        <v>0</v>
      </c>
      <c r="J27" s="85">
        <f>E27/Récapitulatif!$B$18</f>
        <v>0</v>
      </c>
      <c r="K27" s="85"/>
      <c r="L27" s="34"/>
      <c r="M27" s="142"/>
      <c r="N27" s="19">
        <f>IF((L27=$N$2),J27,"")</f>
      </c>
      <c r="O27" s="19">
        <f>IF((L27=$O$2),J27,"")</f>
      </c>
      <c r="P27" s="19">
        <f>IF((L27=$P$2),J27,"")</f>
      </c>
      <c r="Q27" s="19">
        <f>IF((L27=$Q$2),J27,"")</f>
      </c>
      <c r="R27" s="123"/>
      <c r="S27" s="58"/>
    </row>
    <row r="28" spans="1:19" ht="12.75" customHeight="1">
      <c r="A28" s="86"/>
      <c r="B28" s="86"/>
      <c r="C28" s="34"/>
      <c r="D28" s="82"/>
      <c r="E28" s="23">
        <v>0</v>
      </c>
      <c r="F28" s="15"/>
      <c r="G28" s="15"/>
      <c r="H28" s="15"/>
      <c r="I28" s="84">
        <f>D28/Récapitulatif!$B$18</f>
        <v>0</v>
      </c>
      <c r="J28" s="85">
        <f>E28/Récapitulatif!$B$18</f>
        <v>0</v>
      </c>
      <c r="K28" s="85"/>
      <c r="L28" s="34"/>
      <c r="M28" s="142"/>
      <c r="N28" s="19">
        <f>IF((L28=$N$2),J28,"")</f>
      </c>
      <c r="O28" s="19">
        <f>IF((L28=$O$2),J28,"")</f>
      </c>
      <c r="P28" s="19">
        <f>IF((L28=$P$2),J28,"")</f>
      </c>
      <c r="Q28" s="19">
        <f>IF((L28=$Q$2),J28,"")</f>
      </c>
      <c r="R28" s="123"/>
      <c r="S28" s="58"/>
    </row>
    <row r="29" spans="1:19" ht="12.75" customHeight="1">
      <c r="A29" s="36"/>
      <c r="B29" s="36"/>
      <c r="C29" s="34"/>
      <c r="D29" s="82"/>
      <c r="E29" s="23">
        <v>0</v>
      </c>
      <c r="F29" s="15"/>
      <c r="G29" s="15"/>
      <c r="H29" s="15"/>
      <c r="I29" s="84">
        <f>D29/Récapitulatif!$B$18</f>
        <v>0</v>
      </c>
      <c r="J29" s="85">
        <f>E29/Récapitulatif!$B$18</f>
        <v>0</v>
      </c>
      <c r="K29" s="85"/>
      <c r="L29" s="34"/>
      <c r="M29" s="142"/>
      <c r="N29" s="19">
        <f>IF((L29=$N$2),J29,"")</f>
      </c>
      <c r="O29" s="19">
        <f>IF((L29=$O$2),J29,"")</f>
      </c>
      <c r="P29" s="19">
        <f>IF((L29=$P$2),J29,"")</f>
      </c>
      <c r="Q29" s="19">
        <f>IF((L29=$Q$2),J29,"")</f>
      </c>
      <c r="R29" s="123"/>
      <c r="S29" s="58"/>
    </row>
    <row r="30" spans="1:19" ht="12.75" customHeight="1">
      <c r="A30" s="36"/>
      <c r="B30" s="36"/>
      <c r="C30" s="34"/>
      <c r="D30" s="82"/>
      <c r="E30" s="23">
        <v>0</v>
      </c>
      <c r="F30" s="15"/>
      <c r="G30" s="15"/>
      <c r="H30" s="15"/>
      <c r="I30" s="84">
        <f>D30/Récapitulatif!$B$18</f>
        <v>0</v>
      </c>
      <c r="J30" s="85">
        <f>E30/Récapitulatif!$B$18</f>
        <v>0</v>
      </c>
      <c r="K30" s="85"/>
      <c r="L30" s="34"/>
      <c r="M30" s="142"/>
      <c r="N30" s="19">
        <f>IF((L30=$N$2),J30,"")</f>
      </c>
      <c r="O30" s="19">
        <f>IF((L30=$O$2),J30,"")</f>
      </c>
      <c r="P30" s="19">
        <f>IF((L30=$P$2),J30,"")</f>
      </c>
      <c r="Q30" s="19">
        <f>IF((L30=$Q$2),J30,"")</f>
      </c>
      <c r="R30" s="123"/>
      <c r="S30" s="58"/>
    </row>
    <row r="31" spans="1:19" ht="12.75" customHeight="1">
      <c r="A31" s="153" t="s">
        <v>201</v>
      </c>
      <c r="B31" s="153"/>
      <c r="C31" s="154"/>
      <c r="D31" s="155">
        <f>SUM(D18:D30)</f>
        <v>0</v>
      </c>
      <c r="E31" s="165">
        <f>SUM(E18:E30)</f>
        <v>74.94091636807197</v>
      </c>
      <c r="F31" s="156"/>
      <c r="G31" s="156"/>
      <c r="H31" s="156"/>
      <c r="I31" s="158">
        <f>D31/Récapitulatif!$B$18</f>
        <v>0</v>
      </c>
      <c r="J31" s="158">
        <f>E31/Récapitulatif!$B$18</f>
        <v>0.0007923346877227895</v>
      </c>
      <c r="K31" s="158"/>
      <c r="L31" s="159"/>
      <c r="M31" s="160"/>
      <c r="N31" s="45">
        <f>IF((L31=$N$2),J31,"")</f>
      </c>
      <c r="O31" s="45">
        <f>IF((L31=$O$2),J31,"")</f>
      </c>
      <c r="P31" s="45">
        <f>IF((L31=$P$2),J31,"")</f>
      </c>
      <c r="Q31" s="45">
        <f>IF((L31=$Q$2),J31,"")</f>
      </c>
      <c r="R31" s="123"/>
      <c r="S31" s="58"/>
    </row>
    <row r="32" spans="1:22" ht="21" customHeight="1">
      <c r="A32" s="46" t="s">
        <v>202</v>
      </c>
      <c r="B32" s="46"/>
      <c r="C32" s="9"/>
      <c r="D32" s="166">
        <v>3631</v>
      </c>
      <c r="E32" s="167">
        <f>E31+E15</f>
        <v>617.5946108103988</v>
      </c>
      <c r="F32" s="97"/>
      <c r="G32" s="97"/>
      <c r="H32" s="97"/>
      <c r="I32" s="98">
        <f>D32/Récapitulatif!$B$18</f>
        <v>0.03838980613729404</v>
      </c>
      <c r="J32" s="98">
        <f>E32/Récapitulatif!$B$18</f>
        <v>0.0065296990857749305</v>
      </c>
      <c r="K32" s="98"/>
      <c r="L32" s="4"/>
      <c r="M32" s="9"/>
      <c r="N32" s="52">
        <f>SUM(N4:N31)</f>
        <v>0</v>
      </c>
      <c r="O32" s="52">
        <f>SUM(O4:O31)</f>
        <v>0.003175326487803228</v>
      </c>
      <c r="P32" s="52">
        <f>SUM(P4:P31)</f>
        <v>0.0024814341780288935</v>
      </c>
      <c r="Q32" s="52">
        <f>SUM(Q4:Q31)</f>
        <v>0.0007923346877227895</v>
      </c>
      <c r="R32" s="52">
        <f>SUM(R4:R31)</f>
        <v>0</v>
      </c>
      <c r="S32" s="52">
        <f>SUM(S4:S31)</f>
        <v>0</v>
      </c>
      <c r="T32" s="52">
        <f>SUM(T4:T31)</f>
        <v>0</v>
      </c>
      <c r="U32" s="52">
        <f>SUM(U4:U31)</f>
        <v>0</v>
      </c>
      <c r="V32" s="52">
        <f>SUM(V4:V31)</f>
        <v>8.060373222001929E-05</v>
      </c>
    </row>
    <row r="33" spans="1:19" ht="12.75" customHeight="1">
      <c r="A33" s="132"/>
      <c r="B33" s="132"/>
      <c r="C33" s="133"/>
      <c r="D33" s="132"/>
      <c r="E33" s="57"/>
      <c r="F33" s="132"/>
      <c r="G33" s="132"/>
      <c r="H33" s="132"/>
      <c r="I33" s="132"/>
      <c r="J33" s="132"/>
      <c r="K33" s="132"/>
      <c r="L33" s="132"/>
      <c r="M33" s="132"/>
      <c r="N33" s="57"/>
      <c r="O33" s="57"/>
      <c r="P33" s="57"/>
      <c r="Q33" s="57"/>
      <c r="R33" s="58"/>
      <c r="S33" s="58"/>
    </row>
  </sheetData>
  <sheetProtection selectLockedCells="1" selectUnlockedCells="1"/>
  <mergeCells count="3">
    <mergeCell ref="F1:H1"/>
    <mergeCell ref="K1:L1"/>
    <mergeCell ref="N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4" zoomScaleNormal="74" workbookViewId="0" topLeftCell="A1">
      <selection activeCell="H21" sqref="H21"/>
    </sheetView>
  </sheetViews>
  <sheetFormatPr defaultColWidth="9.140625" defaultRowHeight="12.75" customHeight="1"/>
  <cols>
    <col min="1" max="1" width="38.57421875" style="0" customWidth="1"/>
    <col min="2" max="2" width="18.7109375" style="0" customWidth="1"/>
    <col min="3" max="3" width="17.57421875" style="0" customWidth="1"/>
    <col min="4" max="4" width="20.140625" style="0" customWidth="1"/>
    <col min="5" max="5" width="20.421875" style="0" customWidth="1"/>
    <col min="6" max="6" width="21.8515625" style="0" customWidth="1"/>
    <col min="7" max="8" width="14.00390625" style="0" customWidth="1"/>
    <col min="9" max="9" width="13.00390625" style="0" customWidth="1"/>
  </cols>
  <sheetData>
    <row r="1" spans="1:10" ht="15" customHeight="1">
      <c r="A1" s="168" t="s">
        <v>203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>
      <c r="A2" s="169" t="s">
        <v>204</v>
      </c>
      <c r="B2" s="169"/>
      <c r="C2" s="169"/>
      <c r="D2" s="169"/>
      <c r="E2" s="169"/>
      <c r="F2" s="169"/>
      <c r="G2" s="169"/>
      <c r="H2" s="124"/>
      <c r="I2" s="124"/>
      <c r="J2" s="124"/>
    </row>
    <row r="3" spans="1:10" ht="72.75" customHeight="1">
      <c r="A3" s="46" t="s">
        <v>0</v>
      </c>
      <c r="B3" s="81" t="s">
        <v>205</v>
      </c>
      <c r="C3" s="9" t="s">
        <v>206</v>
      </c>
      <c r="D3" s="9" t="s">
        <v>207</v>
      </c>
      <c r="E3" s="9" t="s">
        <v>208</v>
      </c>
      <c r="F3" s="170" t="s">
        <v>209</v>
      </c>
      <c r="G3" s="62"/>
      <c r="H3" s="65"/>
      <c r="I3" s="124"/>
      <c r="J3" s="124"/>
    </row>
    <row r="4" spans="1:10" ht="16.5" customHeight="1">
      <c r="A4" s="171" t="s">
        <v>63</v>
      </c>
      <c r="B4" s="172">
        <f>'Ressources humaines'!D27</f>
        <v>61540</v>
      </c>
      <c r="C4" s="173">
        <f>'Ressources humaines'!E27</f>
        <v>25001.357254707633</v>
      </c>
      <c r="E4" s="91">
        <f>(C4*100)/C10</f>
        <v>26.43341388536095</v>
      </c>
      <c r="F4" s="174"/>
      <c r="G4" s="68"/>
      <c r="H4" s="71"/>
      <c r="I4" s="124"/>
      <c r="J4" s="124"/>
    </row>
    <row r="5" spans="1:10" ht="16.5" customHeight="1">
      <c r="A5" s="171" t="s">
        <v>71</v>
      </c>
      <c r="B5" s="172">
        <f>'Equipements et logiciels'!D27</f>
        <v>3360</v>
      </c>
      <c r="C5" s="173">
        <f>'Equipements et logiciels'!E27</f>
        <v>76.23694442326752</v>
      </c>
      <c r="E5" s="91">
        <f>(C5*100)/C10</f>
        <v>0.08060373222001928</v>
      </c>
      <c r="F5" s="170" t="s">
        <v>210</v>
      </c>
      <c r="G5" s="68"/>
      <c r="H5" s="64"/>
      <c r="I5" s="124"/>
      <c r="J5" s="124"/>
    </row>
    <row r="6" spans="1:10" ht="16.5" customHeight="1">
      <c r="A6" s="171" t="s">
        <v>168</v>
      </c>
      <c r="B6" s="172">
        <f>Déplacement!D46</f>
        <v>20069</v>
      </c>
      <c r="C6" s="173">
        <f>Déplacement!E46</f>
        <v>11431.512059237422</v>
      </c>
      <c r="E6" s="91">
        <f>(C6*100)/C10</f>
        <v>12.086299416421472</v>
      </c>
      <c r="F6" s="174"/>
      <c r="G6" s="68"/>
      <c r="H6" s="64"/>
      <c r="I6" s="124"/>
      <c r="J6" s="124"/>
    </row>
    <row r="7" spans="1:10" ht="16.5" customHeight="1">
      <c r="A7" s="171" t="s">
        <v>170</v>
      </c>
      <c r="B7" s="172">
        <f>Promotion!D25</f>
        <v>6000</v>
      </c>
      <c r="C7" s="173">
        <v>0</v>
      </c>
      <c r="E7" s="91">
        <f>(C7*100)/C10</f>
        <v>0</v>
      </c>
      <c r="F7" s="175">
        <v>0.15</v>
      </c>
      <c r="G7" s="68"/>
      <c r="H7" s="64"/>
      <c r="I7" s="124"/>
      <c r="J7" s="124"/>
    </row>
    <row r="8" spans="1:10" ht="16.5" customHeight="1">
      <c r="A8" s="171" t="s">
        <v>202</v>
      </c>
      <c r="B8" s="172">
        <f>Fonctionnement!D32</f>
        <v>3631</v>
      </c>
      <c r="C8" s="173">
        <f>Fonctionnement!E32</f>
        <v>617.5946108103988</v>
      </c>
      <c r="E8" s="91">
        <f>(C8*100)/C10</f>
        <v>0.652969908577493</v>
      </c>
      <c r="F8" s="174"/>
      <c r="G8" s="68"/>
      <c r="H8" s="65"/>
      <c r="I8" s="124"/>
      <c r="J8" s="124"/>
    </row>
    <row r="9" spans="1:10" ht="13.5" customHeight="1">
      <c r="A9" s="176" t="s">
        <v>211</v>
      </c>
      <c r="B9" s="177">
        <f>SUM(B4:B8)</f>
        <v>94600</v>
      </c>
      <c r="C9" s="178">
        <f>SUM(C4:C8)</f>
        <v>37126.70086917872</v>
      </c>
      <c r="D9" s="179"/>
      <c r="E9" s="180">
        <f>SUM(E4:E8)</f>
        <v>39.25328694257993</v>
      </c>
      <c r="F9" s="174"/>
      <c r="G9" s="68"/>
      <c r="H9" s="64"/>
      <c r="I9" s="124"/>
      <c r="J9" s="124"/>
    </row>
    <row r="10" spans="1:10" ht="13.5" customHeight="1">
      <c r="A10" s="181" t="s">
        <v>212</v>
      </c>
      <c r="B10" s="22"/>
      <c r="C10" s="173">
        <f>B18</f>
        <v>94582.4</v>
      </c>
      <c r="E10" s="4">
        <f>(C10*100)/C10</f>
        <v>100</v>
      </c>
      <c r="F10" s="182"/>
      <c r="G10" s="124"/>
      <c r="H10" s="69"/>
      <c r="I10" s="71"/>
      <c r="J10" s="124"/>
    </row>
    <row r="11" spans="1:10" ht="12.75" customHeight="1">
      <c r="A11" s="181"/>
      <c r="B11" s="181"/>
      <c r="C11" s="60"/>
      <c r="E11" s="60"/>
      <c r="F11" s="183"/>
      <c r="G11" s="69"/>
      <c r="H11" s="69"/>
      <c r="I11" s="71"/>
      <c r="J11" s="58"/>
    </row>
    <row r="12" spans="1:10" ht="12.75" customHeight="1">
      <c r="A12" s="184" t="s">
        <v>213</v>
      </c>
      <c r="B12" s="184"/>
      <c r="C12" s="185">
        <f>C10-C9</f>
        <v>57455.699130821275</v>
      </c>
      <c r="E12" s="186"/>
      <c r="F12" s="187"/>
      <c r="G12" s="188"/>
      <c r="I12" s="124"/>
      <c r="J12" s="58"/>
    </row>
    <row r="13" spans="1:10" ht="12.75" customHeight="1">
      <c r="A13" s="132"/>
      <c r="B13" s="132"/>
      <c r="C13" s="132"/>
      <c r="D13" s="57"/>
      <c r="E13" s="57"/>
      <c r="F13" s="57"/>
      <c r="G13" s="124"/>
      <c r="H13" s="124"/>
      <c r="I13" s="124"/>
      <c r="J13" s="58"/>
    </row>
    <row r="14" spans="1:10" ht="15" customHeight="1">
      <c r="A14" s="189" t="s">
        <v>214</v>
      </c>
      <c r="B14" s="137"/>
      <c r="C14" s="137"/>
      <c r="D14" s="137"/>
      <c r="E14" s="124"/>
      <c r="F14" s="124"/>
      <c r="G14" s="124"/>
      <c r="H14" s="124"/>
      <c r="I14" s="124"/>
      <c r="J14" s="124"/>
    </row>
    <row r="15" spans="1:10" ht="24" customHeight="1">
      <c r="A15" s="190"/>
      <c r="B15" s="191" t="s">
        <v>215</v>
      </c>
      <c r="C15" s="192" t="s">
        <v>216</v>
      </c>
      <c r="D15" s="193" t="s">
        <v>217</v>
      </c>
      <c r="E15" s="194"/>
      <c r="F15" s="195"/>
      <c r="G15" s="124"/>
      <c r="H15" s="124"/>
      <c r="I15" s="124"/>
      <c r="J15" s="124"/>
    </row>
    <row r="16" spans="1:10" ht="12.75" customHeight="1">
      <c r="A16" s="196" t="s">
        <v>218</v>
      </c>
      <c r="B16" s="197">
        <v>102204.4</v>
      </c>
      <c r="C16" s="198"/>
      <c r="D16" s="199"/>
      <c r="E16" s="200"/>
      <c r="F16" s="200"/>
      <c r="G16" s="124"/>
      <c r="H16" s="124"/>
      <c r="I16" s="124"/>
      <c r="J16" s="58"/>
    </row>
    <row r="17" spans="1:10" ht="12.75" customHeight="1">
      <c r="A17" s="196" t="s">
        <v>219</v>
      </c>
      <c r="B17" s="197" t="str">
        <f>IF(((B16*0.1)&lt;7622),(B16-(B16*0.9)),IF(((B16*0.1)&gt;=7622),"7622,00",""))</f>
        <v>7622,00</v>
      </c>
      <c r="C17" s="198"/>
      <c r="D17" s="199"/>
      <c r="E17" s="200"/>
      <c r="F17" s="200"/>
      <c r="G17" s="124"/>
      <c r="H17" s="124"/>
      <c r="I17" s="124"/>
      <c r="J17" s="58"/>
    </row>
    <row r="18" spans="1:10" ht="12.75" customHeight="1">
      <c r="A18" s="196" t="s">
        <v>220</v>
      </c>
      <c r="B18" s="197">
        <f>B16-B17</f>
        <v>94582.4</v>
      </c>
      <c r="C18" s="198"/>
      <c r="D18" s="199"/>
      <c r="E18" s="200"/>
      <c r="F18" s="200"/>
      <c r="G18" s="124"/>
      <c r="H18" s="124"/>
      <c r="I18" s="124"/>
      <c r="J18" s="58"/>
    </row>
    <row r="19" spans="1:10" ht="12.75" customHeight="1">
      <c r="A19" s="196" t="s">
        <v>221</v>
      </c>
      <c r="B19" s="197">
        <f>0.5*B18</f>
        <v>47291.2</v>
      </c>
      <c r="C19" s="198"/>
      <c r="D19" s="199" t="s">
        <v>222</v>
      </c>
      <c r="E19" s="201"/>
      <c r="F19" s="201"/>
      <c r="G19" s="124"/>
      <c r="H19" s="124"/>
      <c r="I19" s="124"/>
      <c r="J19" s="58"/>
    </row>
    <row r="20" spans="1:10" ht="12.75" customHeight="1">
      <c r="A20" s="196" t="s">
        <v>223</v>
      </c>
      <c r="B20" s="197">
        <f>0.3*B18</f>
        <v>28374.719999999998</v>
      </c>
      <c r="C20" s="202"/>
      <c r="D20" s="199" t="s">
        <v>222</v>
      </c>
      <c r="E20" s="203"/>
      <c r="F20" s="203"/>
      <c r="G20" s="124"/>
      <c r="H20" s="124"/>
      <c r="I20" s="124"/>
      <c r="J20" s="58"/>
    </row>
    <row r="21" spans="1:10" ht="12.75" customHeight="1">
      <c r="A21" s="196" t="s">
        <v>224</v>
      </c>
      <c r="B21" s="197">
        <f>0.2*B18</f>
        <v>18916.48</v>
      </c>
      <c r="C21" s="197">
        <f>B18-C9</f>
        <v>57455.699130821275</v>
      </c>
      <c r="D21" s="199"/>
      <c r="E21" s="203"/>
      <c r="F21" s="203"/>
      <c r="G21" s="124"/>
      <c r="H21" s="204"/>
      <c r="I21" s="124"/>
      <c r="J21" s="58"/>
    </row>
    <row r="22" spans="1:10" ht="12.75" customHeight="1">
      <c r="A22" s="205" t="s">
        <v>225</v>
      </c>
      <c r="B22" s="206">
        <f>IF((D21="Versé"),0,IF((D20="Versé"),((B16-B19)-B20),IF((D19="Versé"),(B16-B19),B16)))</f>
        <v>26538.48</v>
      </c>
      <c r="C22" s="206"/>
      <c r="D22" s="207" t="str">
        <f>IF((D21="Versé"),"Terminé",IF((D20="Versé"),"T3",IF((D19="Versé"),"T2","")))</f>
        <v>T3</v>
      </c>
      <c r="E22" s="200"/>
      <c r="F22" s="200"/>
      <c r="G22" s="124"/>
      <c r="H22" s="124"/>
      <c r="I22" s="124"/>
      <c r="J22" s="58"/>
    </row>
    <row r="23" spans="1:10" ht="12.75" customHeight="1">
      <c r="A23" s="132"/>
      <c r="B23" s="132"/>
      <c r="C23" s="132"/>
      <c r="D23" s="57"/>
      <c r="E23" s="58"/>
      <c r="F23" s="58"/>
      <c r="H23" s="124"/>
      <c r="I23" s="124"/>
      <c r="J23" s="58"/>
    </row>
    <row r="24" spans="1:10" ht="12.75" customHeight="1">
      <c r="A24" s="124"/>
      <c r="B24" s="124"/>
      <c r="C24" s="124"/>
      <c r="D24" s="58"/>
      <c r="E24" s="58"/>
      <c r="F24" s="58"/>
      <c r="G24" s="124"/>
      <c r="H24" s="124"/>
      <c r="I24" s="124"/>
      <c r="J24" s="58"/>
    </row>
    <row r="25" spans="1:10" ht="15" customHeight="1">
      <c r="A25" s="189" t="s">
        <v>226</v>
      </c>
      <c r="B25" s="137"/>
      <c r="C25" s="137"/>
      <c r="D25" s="137"/>
      <c r="E25" s="124"/>
      <c r="F25" s="124"/>
      <c r="G25" s="124"/>
      <c r="H25" s="124"/>
      <c r="I25" s="124"/>
      <c r="J25" s="124"/>
    </row>
    <row r="26" spans="1:10" ht="39" customHeight="1">
      <c r="A26" s="10" t="s">
        <v>227</v>
      </c>
      <c r="B26" s="208" t="s">
        <v>228</v>
      </c>
      <c r="C26" s="209"/>
      <c r="D26" s="210" t="s">
        <v>229</v>
      </c>
      <c r="E26" s="139"/>
      <c r="F26" s="123"/>
      <c r="G26" s="124"/>
      <c r="H26" s="124"/>
      <c r="I26" s="124"/>
      <c r="J26" s="124"/>
    </row>
    <row r="27" spans="1:10" ht="12.75" customHeight="1">
      <c r="A27" s="211" t="s">
        <v>17</v>
      </c>
      <c r="B27" s="212"/>
      <c r="C27" s="213"/>
      <c r="D27" s="214">
        <f>((('Ressources humaines'!N27+'Equipements et logiciels'!N27)+Déplacement!N46)+Promotion!N25)+Fonctionnement!N32</f>
        <v>0.031300573280310544</v>
      </c>
      <c r="E27" s="139"/>
      <c r="F27" s="123"/>
      <c r="G27" s="124"/>
      <c r="H27" s="124"/>
      <c r="I27" s="124"/>
      <c r="J27" s="58"/>
    </row>
    <row r="28" spans="1:10" ht="12.75" customHeight="1">
      <c r="A28" s="211" t="s">
        <v>18</v>
      </c>
      <c r="B28" s="212"/>
      <c r="C28" s="213"/>
      <c r="D28" s="214">
        <f>((('Ressources humaines'!O27+'Equipements et logiciels'!O27)+Déplacement!O46)+Promotion!O25)+Fonctionnement!O32</f>
        <v>0.14543477433433705</v>
      </c>
      <c r="E28" s="139"/>
      <c r="F28" s="215"/>
      <c r="G28" s="216"/>
      <c r="H28" s="217"/>
      <c r="I28" s="217"/>
      <c r="J28" s="58"/>
    </row>
    <row r="29" spans="1:10" ht="12.75" customHeight="1">
      <c r="A29" s="211" t="s">
        <v>19</v>
      </c>
      <c r="B29" s="212"/>
      <c r="C29" s="213"/>
      <c r="D29" s="214">
        <f>((('Ressources humaines'!P27+'Equipements et logiciels'!P27)+Déplacement!P46)+Promotion!P25)+Fonctionnement!P32</f>
        <v>0.04477260039922861</v>
      </c>
      <c r="E29" s="139"/>
      <c r="F29" s="215"/>
      <c r="G29" s="216"/>
      <c r="H29" s="124"/>
      <c r="I29" s="124"/>
      <c r="J29" s="58"/>
    </row>
    <row r="30" spans="1:10" ht="12.75" customHeight="1">
      <c r="A30" s="211" t="s">
        <v>20</v>
      </c>
      <c r="B30" s="212"/>
      <c r="C30" s="213"/>
      <c r="D30" s="214">
        <f>((('Ressources humaines'!Q27+'Equipements et logiciels'!Q27)+Déplacement!Q46)+Promotion!Q25)+Fonctionnement!Q32</f>
        <v>0.062295824435014455</v>
      </c>
      <c r="E30" s="139"/>
      <c r="F30" s="218"/>
      <c r="G30" s="217"/>
      <c r="H30" s="124"/>
      <c r="I30" s="124"/>
      <c r="J30" s="58"/>
    </row>
    <row r="31" spans="1:10" ht="12.75" customHeight="1">
      <c r="A31" s="211" t="s">
        <v>21</v>
      </c>
      <c r="B31" s="212"/>
      <c r="C31" s="213"/>
      <c r="D31" s="214">
        <f>((('Ressources humaines'!R27+'Equipements et logiciels'!R27)+Déplacement!R46)+Promotion!R25)+Fonctionnement!R32</f>
        <v>0.0058223305815881185</v>
      </c>
      <c r="E31" s="139"/>
      <c r="F31" s="123"/>
      <c r="G31" s="124"/>
      <c r="H31" s="124"/>
      <c r="I31" s="124"/>
      <c r="J31" s="58"/>
    </row>
    <row r="32" spans="1:10" ht="12.75" customHeight="1">
      <c r="A32" s="211" t="s">
        <v>22</v>
      </c>
      <c r="B32" s="212"/>
      <c r="C32" s="213"/>
      <c r="D32" s="214">
        <f>((('Ressources humaines'!S27+'Equipements et logiciels'!S27)+Déplacement!S46)+Promotion!S25)+Fonctionnement!S32</f>
        <v>0.005948555437837423</v>
      </c>
      <c r="E32" s="139"/>
      <c r="F32" s="123"/>
      <c r="G32" s="124"/>
      <c r="H32" s="124"/>
      <c r="I32" s="124"/>
      <c r="J32" s="58"/>
    </row>
    <row r="33" spans="1:10" ht="12.75" customHeight="1">
      <c r="A33" s="211" t="s">
        <v>23</v>
      </c>
      <c r="B33" s="212"/>
      <c r="C33" s="213"/>
      <c r="D33" s="214">
        <f>((('Ressources humaines'!T27+'Equipements et logiciels'!T27)+Déplacement!T46)+Promotion!T25)+Fonctionnement!T32</f>
        <v>0.05092056200667276</v>
      </c>
      <c r="E33" s="139"/>
      <c r="F33" s="215"/>
      <c r="G33" s="124"/>
      <c r="H33" s="124"/>
      <c r="I33" s="124"/>
      <c r="J33" s="58"/>
    </row>
    <row r="34" spans="1:10" ht="12.75" customHeight="1">
      <c r="A34" s="211" t="s">
        <v>24</v>
      </c>
      <c r="B34" s="212"/>
      <c r="C34" s="213"/>
      <c r="D34" s="214">
        <f>((('Ressources humaines'!U27+'Equipements et logiciels'!U27)+Déplacement!U46)+Promotion!U25)+Fonctionnement!U32</f>
        <v>0.02525716200899956</v>
      </c>
      <c r="E34" s="139"/>
      <c r="F34" s="215"/>
      <c r="G34" s="124"/>
      <c r="H34" s="124"/>
      <c r="I34" s="124"/>
      <c r="J34" s="58"/>
    </row>
    <row r="35" spans="1:10" ht="12.75" customHeight="1">
      <c r="A35" s="211" t="s">
        <v>25</v>
      </c>
      <c r="B35" s="212"/>
      <c r="C35" s="213"/>
      <c r="D35" s="214">
        <f>((('Ressources humaines'!V27+'Equipements et logiciels'!V27)+Déplacement!V46)+Promotion!V25)+Fonctionnement!V32</f>
        <v>0.01934300177319977</v>
      </c>
      <c r="E35" s="139"/>
      <c r="F35" s="218"/>
      <c r="G35" s="124"/>
      <c r="H35" s="124"/>
      <c r="I35" s="124"/>
      <c r="J35" s="58"/>
    </row>
    <row r="36" spans="1:10" ht="12.75" customHeight="1">
      <c r="A36" s="219" t="s">
        <v>211</v>
      </c>
      <c r="B36" s="212">
        <f>SUM(B27:B35)</f>
        <v>0</v>
      </c>
      <c r="C36" s="213"/>
      <c r="D36" s="220">
        <f>SUM(D27:D35)</f>
        <v>0.39109538425718826</v>
      </c>
      <c r="E36" s="139"/>
      <c r="F36" s="123"/>
      <c r="G36" s="124"/>
      <c r="H36" s="124"/>
      <c r="I36" s="124"/>
      <c r="J36" s="58"/>
    </row>
    <row r="37" spans="1:10" ht="12.75" customHeight="1">
      <c r="A37" s="132"/>
      <c r="B37" s="132"/>
      <c r="C37" s="132"/>
      <c r="D37" s="57"/>
      <c r="E37" s="58"/>
      <c r="F37" s="58"/>
      <c r="G37" s="124"/>
      <c r="H37" s="124"/>
      <c r="I37" s="124"/>
      <c r="J37" s="58"/>
    </row>
  </sheetData>
  <sheetProtection selectLockedCells="1" selectUnlockedCells="1"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xefiji </cp:lastModifiedBy>
  <cp:lastPrinted>2010-02-01T14:31:20Z</cp:lastPrinted>
  <dcterms:modified xsi:type="dcterms:W3CDTF">2010-03-25T15:24:58Z</dcterms:modified>
  <cp:category/>
  <cp:version/>
  <cp:contentType/>
  <cp:contentStatus/>
  <cp:revision>170</cp:revision>
</cp:coreProperties>
</file>